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014\"/>
    </mc:Choice>
  </mc:AlternateContent>
  <bookViews>
    <workbookView xWindow="240" yWindow="45" windowWidth="19440" windowHeight="9975" firstSheet="32" activeTab="33"/>
  </bookViews>
  <sheets>
    <sheet name="Etiquetas" sheetId="50" state="hidden" r:id="rId1"/>
    <sheet name="Programa 2" sheetId="19" state="hidden" r:id="rId2"/>
    <sheet name="Componente 1 (2)" sheetId="20" state="hidden" r:id="rId3"/>
    <sheet name="Componente 2 (2)" sheetId="21" state="hidden" r:id="rId4"/>
    <sheet name="Componente 3 (2)" sheetId="22" state="hidden" r:id="rId5"/>
    <sheet name="Componente 4 (2)" sheetId="23" state="hidden" r:id="rId6"/>
    <sheet name="Componente 5 (2)" sheetId="24" state="hidden" r:id="rId7"/>
    <sheet name="Programa 3" sheetId="26" state="hidden" r:id="rId8"/>
    <sheet name="Componente 1 (3)" sheetId="27" state="hidden" r:id="rId9"/>
    <sheet name="Componente 2 (3)" sheetId="28" state="hidden" r:id="rId10"/>
    <sheet name="Componente 3 (3)" sheetId="29" state="hidden" r:id="rId11"/>
    <sheet name="Componente 4 (3)" sheetId="30" state="hidden" r:id="rId12"/>
    <sheet name="Componente 5 (3)" sheetId="31" state="hidden" r:id="rId13"/>
    <sheet name="Programa 4" sheetId="32" state="hidden" r:id="rId14"/>
    <sheet name="Componente 1 (4)" sheetId="33" state="hidden" r:id="rId15"/>
    <sheet name="Componente 2 (4)" sheetId="34" state="hidden" r:id="rId16"/>
    <sheet name="Componente 3 (4)" sheetId="35" state="hidden" r:id="rId17"/>
    <sheet name="Componente 4 (4)" sheetId="36" state="hidden" r:id="rId18"/>
    <sheet name="Componente 5 (4)" sheetId="37" state="hidden" r:id="rId19"/>
    <sheet name="Programa 5" sheetId="38" state="hidden" r:id="rId20"/>
    <sheet name="Componente 1 (5)" sheetId="39" state="hidden" r:id="rId21"/>
    <sheet name="Componente 2 (5)" sheetId="40" state="hidden" r:id="rId22"/>
    <sheet name="Componente 3 (5)" sheetId="41" state="hidden" r:id="rId23"/>
    <sheet name="Componente 4 (5)" sheetId="42" state="hidden" r:id="rId24"/>
    <sheet name="Componente 5 (5)" sheetId="43" state="hidden" r:id="rId25"/>
    <sheet name="Programa 6" sheetId="44" state="hidden" r:id="rId26"/>
    <sheet name="Componente 1 (6)" sheetId="45" state="hidden" r:id="rId27"/>
    <sheet name="Componente 2 (6)" sheetId="46" state="hidden" r:id="rId28"/>
    <sheet name="Componente 3 (6)" sheetId="47" state="hidden" r:id="rId29"/>
    <sheet name="Componente 4 (6)" sheetId="48" state="hidden" r:id="rId30"/>
    <sheet name="Componente 5 (6)" sheetId="49" state="hidden" r:id="rId31"/>
    <sheet name="TOTAL (EXCLUSIVO PLANEACION" sheetId="51" state="hidden" r:id="rId32"/>
    <sheet name="PROGRAMA 1" sheetId="52" r:id="rId33"/>
    <sheet name="COMPONENTE 1" sheetId="53" r:id="rId34"/>
    <sheet name="COMPONENTE 2" sheetId="54" r:id="rId35"/>
    <sheet name="COMPONENTE 3" sheetId="55" r:id="rId36"/>
    <sheet name="COMPONENTE 4" sheetId="56" r:id="rId37"/>
    <sheet name="COMPONENTE 5" sheetId="57" r:id="rId38"/>
  </sheets>
  <externalReferences>
    <externalReference r:id="rId39"/>
  </externalReferences>
  <calcPr calcId="152511"/>
</workbook>
</file>

<file path=xl/calcChain.xml><?xml version="1.0" encoding="utf-8"?>
<calcChain xmlns="http://schemas.openxmlformats.org/spreadsheetml/2006/main">
  <c r="Q153" i="54" l="1"/>
  <c r="P153" i="54"/>
  <c r="O153" i="54"/>
  <c r="N153" i="54"/>
  <c r="M153" i="54"/>
  <c r="L153" i="54"/>
  <c r="K153" i="54"/>
  <c r="J153" i="54"/>
  <c r="I153" i="54"/>
  <c r="H153" i="54"/>
  <c r="G153" i="54"/>
  <c r="L188" i="54" l="1"/>
  <c r="H181" i="54"/>
  <c r="M181" i="54"/>
  <c r="L181" i="54"/>
  <c r="K181" i="54"/>
  <c r="F159" i="54"/>
  <c r="Q159" i="54"/>
  <c r="N119" i="53"/>
  <c r="J245" i="54"/>
  <c r="F245" i="54"/>
  <c r="J234" i="54"/>
  <c r="P230" i="54"/>
  <c r="O230" i="54"/>
  <c r="N230" i="54"/>
  <c r="M230" i="54"/>
  <c r="L230" i="54"/>
  <c r="K230" i="54"/>
  <c r="J230" i="54"/>
  <c r="I230" i="54"/>
  <c r="H230" i="54"/>
  <c r="G230" i="54"/>
  <c r="M229" i="54"/>
  <c r="K229" i="54"/>
  <c r="J229" i="54"/>
  <c r="H229" i="54"/>
  <c r="F229" i="54"/>
  <c r="M228" i="54"/>
  <c r="K228" i="54"/>
  <c r="J228" i="54"/>
  <c r="H228" i="54"/>
  <c r="F228" i="54"/>
  <c r="H217" i="54"/>
  <c r="F217" i="54"/>
  <c r="H184" i="54"/>
  <c r="P182" i="54"/>
  <c r="N182" i="54"/>
  <c r="L182" i="54"/>
  <c r="I182" i="54"/>
  <c r="G182" i="54"/>
  <c r="J159" i="54"/>
  <c r="I225" i="54"/>
  <c r="O224" i="54"/>
  <c r="M224" i="54"/>
  <c r="K224" i="54"/>
  <c r="I224" i="54"/>
  <c r="G224" i="54"/>
  <c r="M221" i="54"/>
  <c r="G221" i="54"/>
  <c r="Q213" i="54"/>
  <c r="P213" i="54"/>
  <c r="O213" i="54"/>
  <c r="N213" i="54"/>
  <c r="M213" i="54"/>
  <c r="L213" i="54"/>
  <c r="K213" i="54"/>
  <c r="J213" i="54"/>
  <c r="I213" i="54"/>
  <c r="K202" i="54"/>
  <c r="F202" i="54"/>
  <c r="G202" i="54"/>
  <c r="Q202" i="54" l="1"/>
  <c r="P202" i="54"/>
  <c r="O202" i="54"/>
  <c r="N202" i="54"/>
  <c r="M202" i="54"/>
  <c r="L202" i="54"/>
  <c r="J202" i="54"/>
  <c r="I202" i="54"/>
  <c r="H202" i="54"/>
  <c r="G200" i="54"/>
  <c r="F200" i="54"/>
  <c r="Q200" i="54"/>
  <c r="P200" i="54"/>
  <c r="O200" i="54"/>
  <c r="N200" i="54"/>
  <c r="M200" i="54"/>
  <c r="L200" i="54"/>
  <c r="K200" i="54"/>
  <c r="J200" i="54"/>
  <c r="I200" i="54"/>
  <c r="H200" i="54"/>
  <c r="Q198" i="54"/>
  <c r="P198" i="54"/>
  <c r="O198" i="54"/>
  <c r="N198" i="54"/>
  <c r="M198" i="54"/>
  <c r="L198" i="54"/>
  <c r="K198" i="54"/>
  <c r="J198" i="54"/>
  <c r="I198" i="54"/>
  <c r="H198" i="54"/>
  <c r="G198" i="54"/>
  <c r="F198" i="54"/>
  <c r="P197" i="54"/>
  <c r="O197" i="54"/>
  <c r="N197" i="54"/>
  <c r="M197" i="54"/>
  <c r="L197" i="54"/>
  <c r="K197" i="54"/>
  <c r="J197" i="54"/>
  <c r="I197" i="54"/>
  <c r="H197" i="54"/>
  <c r="G197" i="54"/>
  <c r="F197" i="54"/>
  <c r="Q197" i="54"/>
  <c r="Q191" i="54"/>
  <c r="P191" i="54"/>
  <c r="O191" i="54"/>
  <c r="N191" i="54"/>
  <c r="M191" i="54"/>
  <c r="L191" i="54"/>
  <c r="K191" i="54"/>
  <c r="J191" i="54"/>
  <c r="I191" i="54"/>
  <c r="H191" i="54"/>
  <c r="G191" i="54"/>
  <c r="F191" i="54"/>
  <c r="G188" i="54"/>
  <c r="Q182" i="54"/>
  <c r="O182" i="54"/>
  <c r="M182" i="54"/>
  <c r="K182" i="54"/>
  <c r="J182" i="54"/>
  <c r="H182" i="54"/>
  <c r="F182" i="54"/>
  <c r="R178" i="54"/>
  <c r="N179" i="54"/>
  <c r="J179" i="54"/>
  <c r="G177" i="54"/>
  <c r="F177" i="54"/>
  <c r="M176" i="54"/>
  <c r="G176" i="54"/>
  <c r="N173" i="54"/>
  <c r="J173" i="54"/>
  <c r="H173" i="54"/>
  <c r="N171" i="54"/>
  <c r="J171" i="54"/>
  <c r="O168" i="54"/>
  <c r="K168" i="54"/>
  <c r="G168" i="54"/>
  <c r="N168" i="54"/>
  <c r="J168" i="54"/>
  <c r="Q168" i="54"/>
  <c r="P168" i="54"/>
  <c r="M168" i="54"/>
  <c r="L168" i="54"/>
  <c r="I168" i="54"/>
  <c r="H168" i="54"/>
  <c r="F168" i="54"/>
  <c r="G165" i="54"/>
  <c r="P159" i="54"/>
  <c r="O159" i="54"/>
  <c r="N159" i="54"/>
  <c r="M159" i="54"/>
  <c r="L159" i="54"/>
  <c r="K159" i="54"/>
  <c r="I159" i="54"/>
  <c r="H159" i="54"/>
  <c r="G159" i="54"/>
  <c r="F153" i="54"/>
  <c r="Q238" i="54" l="1"/>
  <c r="P238" i="54"/>
  <c r="O238" i="54"/>
  <c r="N238" i="54"/>
  <c r="M238" i="54"/>
  <c r="L238" i="54"/>
  <c r="K238" i="54"/>
  <c r="J238" i="54"/>
  <c r="I238" i="54"/>
  <c r="H238" i="54"/>
  <c r="G238" i="54"/>
  <c r="F238" i="54"/>
  <c r="H216" i="54"/>
  <c r="Q209" i="54"/>
  <c r="P209" i="54"/>
  <c r="O209" i="54"/>
  <c r="N209" i="54"/>
  <c r="M209" i="54"/>
  <c r="L209" i="54"/>
  <c r="K209" i="54"/>
  <c r="J209" i="54"/>
  <c r="I209" i="54"/>
  <c r="H209" i="54"/>
  <c r="F209" i="54"/>
  <c r="G209" i="54"/>
  <c r="Q148" i="54"/>
  <c r="P148" i="54"/>
  <c r="O148" i="54"/>
  <c r="N148" i="54"/>
  <c r="M148" i="54"/>
  <c r="L148" i="54"/>
  <c r="K148" i="54"/>
  <c r="J148" i="54"/>
  <c r="I148" i="54"/>
  <c r="H148" i="54"/>
  <c r="G148" i="54"/>
  <c r="F148" i="54"/>
  <c r="Q147" i="54"/>
  <c r="P147" i="54"/>
  <c r="O147" i="54"/>
  <c r="N147" i="54"/>
  <c r="M147" i="54"/>
  <c r="L147" i="54"/>
  <c r="K147" i="54"/>
  <c r="J147" i="54"/>
  <c r="I147" i="54"/>
  <c r="H147" i="54"/>
  <c r="G147" i="54"/>
  <c r="F147" i="54"/>
  <c r="Q145" i="54"/>
  <c r="P145" i="54"/>
  <c r="O145" i="54"/>
  <c r="N145" i="54"/>
  <c r="M145" i="54"/>
  <c r="L145" i="54"/>
  <c r="K145" i="54"/>
  <c r="J145" i="54"/>
  <c r="I145" i="54"/>
  <c r="H145" i="54"/>
  <c r="G145" i="54"/>
  <c r="F145" i="54"/>
  <c r="Q144" i="54"/>
  <c r="P144" i="54"/>
  <c r="O144" i="54"/>
  <c r="N144" i="54"/>
  <c r="M144" i="54"/>
  <c r="L144" i="54"/>
  <c r="K144" i="54"/>
  <c r="J144" i="54"/>
  <c r="I144" i="54"/>
  <c r="H144" i="54"/>
  <c r="G144" i="54"/>
  <c r="F144" i="54"/>
  <c r="Q143" i="54"/>
  <c r="P143" i="54"/>
  <c r="O143" i="54"/>
  <c r="N143" i="54"/>
  <c r="M143" i="54"/>
  <c r="L143" i="54"/>
  <c r="K143" i="54"/>
  <c r="J143" i="54"/>
  <c r="I143" i="54"/>
  <c r="H143" i="54"/>
  <c r="G143" i="54"/>
  <c r="F143" i="54"/>
  <c r="Q142" i="54"/>
  <c r="P142" i="54"/>
  <c r="O142" i="54"/>
  <c r="N142" i="54"/>
  <c r="M142" i="54"/>
  <c r="L142" i="54"/>
  <c r="K142" i="54"/>
  <c r="J142" i="54"/>
  <c r="I142" i="54"/>
  <c r="H142" i="54"/>
  <c r="G142" i="54"/>
  <c r="F142" i="54"/>
  <c r="F140" i="54"/>
  <c r="Q140" i="54"/>
  <c r="P140" i="54"/>
  <c r="O140" i="54"/>
  <c r="N140" i="54"/>
  <c r="M140" i="54"/>
  <c r="L140" i="54"/>
  <c r="K140" i="54"/>
  <c r="J140" i="54"/>
  <c r="I140" i="54"/>
  <c r="H140" i="54"/>
  <c r="G140" i="54"/>
  <c r="Q139" i="54"/>
  <c r="P139" i="54"/>
  <c r="O139" i="54"/>
  <c r="N139" i="54"/>
  <c r="M139" i="54"/>
  <c r="L139" i="54"/>
  <c r="K139" i="54"/>
  <c r="J139" i="54"/>
  <c r="I139" i="54"/>
  <c r="H139" i="54"/>
  <c r="G139" i="54"/>
  <c r="F139" i="54"/>
  <c r="Q138" i="54"/>
  <c r="P138" i="54"/>
  <c r="O138" i="54"/>
  <c r="N138" i="54"/>
  <c r="M138" i="54"/>
  <c r="L138" i="54"/>
  <c r="K138" i="54"/>
  <c r="J138" i="54"/>
  <c r="I138" i="54"/>
  <c r="H138" i="54"/>
  <c r="G138" i="54"/>
  <c r="F138" i="54"/>
  <c r="Q137" i="54"/>
  <c r="P137" i="54"/>
  <c r="O137" i="54"/>
  <c r="N137" i="54"/>
  <c r="M137" i="54"/>
  <c r="L137" i="54"/>
  <c r="K137" i="54"/>
  <c r="J137" i="54"/>
  <c r="I137" i="54"/>
  <c r="H137" i="54"/>
  <c r="G137" i="54"/>
  <c r="F137" i="54"/>
  <c r="Q136" i="54"/>
  <c r="P136" i="54"/>
  <c r="O136" i="54"/>
  <c r="N136" i="54"/>
  <c r="M136" i="54"/>
  <c r="L136" i="54"/>
  <c r="K136" i="54"/>
  <c r="J136" i="54"/>
  <c r="I136" i="54"/>
  <c r="H136" i="54"/>
  <c r="G136" i="54"/>
  <c r="F136" i="54"/>
  <c r="Q135" i="54"/>
  <c r="P135" i="54"/>
  <c r="O135" i="54"/>
  <c r="N135" i="54"/>
  <c r="M135" i="54"/>
  <c r="L135" i="54"/>
  <c r="K135" i="54"/>
  <c r="J135" i="54"/>
  <c r="I135" i="54"/>
  <c r="H135" i="54"/>
  <c r="G135" i="54"/>
  <c r="F135" i="54"/>
  <c r="Q132" i="54"/>
  <c r="P132" i="54"/>
  <c r="O132" i="54"/>
  <c r="N132" i="54"/>
  <c r="M132" i="54"/>
  <c r="L132" i="54"/>
  <c r="K132" i="54"/>
  <c r="J132" i="54"/>
  <c r="I132" i="54"/>
  <c r="H132" i="54"/>
  <c r="G132" i="54"/>
  <c r="F132" i="54"/>
  <c r="Q131" i="54"/>
  <c r="P131" i="54"/>
  <c r="O131" i="54"/>
  <c r="N131" i="54"/>
  <c r="M131" i="54"/>
  <c r="L131" i="54"/>
  <c r="K131" i="54"/>
  <c r="J131" i="54"/>
  <c r="I131" i="54"/>
  <c r="H131" i="54"/>
  <c r="G131" i="54"/>
  <c r="F131" i="54"/>
  <c r="Q130" i="54"/>
  <c r="P130" i="54"/>
  <c r="O130" i="54"/>
  <c r="N130" i="54"/>
  <c r="M130" i="54"/>
  <c r="L130" i="54"/>
  <c r="K130" i="54"/>
  <c r="J130" i="54"/>
  <c r="I130" i="54"/>
  <c r="H130" i="54"/>
  <c r="G130" i="54"/>
  <c r="F130" i="54"/>
  <c r="O245" i="54" l="1"/>
  <c r="N245" i="54"/>
  <c r="M245" i="54"/>
  <c r="L245" i="54"/>
  <c r="K245" i="54"/>
  <c r="H245" i="54"/>
  <c r="G245" i="54"/>
  <c r="O234" i="54"/>
  <c r="G186" i="54"/>
  <c r="P181" i="54" l="1"/>
  <c r="O181" i="54"/>
  <c r="N181" i="54"/>
  <c r="J181" i="54"/>
  <c r="I181" i="54"/>
  <c r="H151" i="54" l="1"/>
  <c r="G151" i="54"/>
  <c r="Q218" i="54" l="1"/>
  <c r="P218" i="54"/>
  <c r="O218" i="54"/>
  <c r="N218" i="54"/>
  <c r="M218" i="54"/>
  <c r="L218" i="54"/>
  <c r="K218" i="54"/>
  <c r="J218" i="54"/>
  <c r="I218" i="54"/>
  <c r="H218" i="54"/>
  <c r="G218" i="54"/>
  <c r="F218" i="54"/>
  <c r="I245" i="54"/>
  <c r="Q230" i="54"/>
  <c r="F230" i="54"/>
  <c r="G229" i="54"/>
  <c r="I229" i="54"/>
  <c r="O228" i="54"/>
  <c r="G228" i="54"/>
  <c r="H203" i="54"/>
  <c r="G203" i="54"/>
  <c r="H183" i="54"/>
  <c r="G183" i="54"/>
  <c r="J161" i="54"/>
  <c r="H212" i="54" l="1"/>
  <c r="L177" i="54"/>
  <c r="I177" i="54"/>
  <c r="K176" i="54"/>
  <c r="F176" i="54"/>
  <c r="I176" i="54"/>
  <c r="N169" i="54"/>
  <c r="G169" i="54"/>
  <c r="H174" i="54"/>
  <c r="Q163" i="54"/>
  <c r="P163" i="54"/>
  <c r="O163" i="54"/>
  <c r="N163" i="54"/>
  <c r="M163" i="54"/>
  <c r="L163" i="54"/>
  <c r="K163" i="54"/>
  <c r="J163" i="54"/>
  <c r="I163" i="54"/>
  <c r="H163" i="54"/>
  <c r="G163" i="54"/>
  <c r="F163" i="54"/>
  <c r="G123" i="57"/>
  <c r="G122" i="57"/>
  <c r="J145" i="56" l="1"/>
  <c r="H145" i="56"/>
  <c r="H130" i="56"/>
  <c r="F130" i="56"/>
  <c r="J129" i="56"/>
  <c r="M129" i="56"/>
  <c r="K129" i="56"/>
  <c r="H129" i="56"/>
  <c r="G129" i="56"/>
  <c r="M128" i="56"/>
  <c r="K128" i="56"/>
  <c r="J128" i="56"/>
  <c r="H128" i="56"/>
  <c r="G128" i="56"/>
  <c r="J112" i="56"/>
  <c r="I112" i="56"/>
  <c r="H112" i="56"/>
  <c r="G112" i="56"/>
  <c r="G56" i="55" l="1"/>
  <c r="Q229" i="53"/>
  <c r="P229" i="53"/>
  <c r="O229" i="53"/>
  <c r="N229" i="53"/>
  <c r="M229" i="53"/>
  <c r="L229" i="53"/>
  <c r="K229" i="53"/>
  <c r="J229" i="53"/>
  <c r="I229" i="53"/>
  <c r="H229" i="53"/>
  <c r="P227" i="53"/>
  <c r="N227" i="53"/>
  <c r="L227" i="53"/>
  <c r="K227" i="53"/>
  <c r="H227" i="53"/>
  <c r="G219" i="53"/>
  <c r="K119" i="53"/>
  <c r="H119" i="53"/>
  <c r="N226" i="53"/>
  <c r="K226" i="53"/>
  <c r="H30" i="53" l="1"/>
  <c r="D12" i="52"/>
  <c r="E127" i="55" l="1"/>
  <c r="E126" i="55"/>
  <c r="E125" i="55"/>
  <c r="E124" i="55"/>
  <c r="E123" i="55"/>
  <c r="E122" i="55"/>
  <c r="E121" i="55"/>
  <c r="E120" i="55"/>
  <c r="E119" i="55"/>
  <c r="E118" i="55"/>
  <c r="E117" i="55"/>
  <c r="E116" i="55"/>
  <c r="E115" i="55"/>
  <c r="E114" i="55"/>
  <c r="E113" i="55"/>
  <c r="E112" i="55"/>
  <c r="E111" i="55"/>
  <c r="E110" i="55"/>
  <c r="E109" i="55"/>
  <c r="E108" i="55"/>
  <c r="E107" i="55"/>
  <c r="E106" i="55"/>
  <c r="E105" i="55"/>
  <c r="E104" i="55"/>
  <c r="E103" i="55"/>
  <c r="E102" i="55"/>
  <c r="E101" i="55"/>
  <c r="E100" i="55"/>
  <c r="E99" i="55"/>
  <c r="E98" i="55"/>
  <c r="E97" i="55"/>
  <c r="E96" i="55"/>
  <c r="E95" i="55"/>
  <c r="E94" i="55"/>
  <c r="E93" i="55"/>
  <c r="E92" i="55"/>
  <c r="E80" i="55"/>
  <c r="E79" i="55"/>
  <c r="E78" i="55"/>
  <c r="E77" i="55"/>
  <c r="E76" i="55"/>
  <c r="E75" i="55"/>
  <c r="E74" i="55"/>
  <c r="E73" i="55"/>
  <c r="E72" i="55"/>
  <c r="E71" i="55"/>
  <c r="E70" i="55"/>
  <c r="E69" i="55"/>
  <c r="E68" i="55"/>
  <c r="E67" i="55"/>
  <c r="E66" i="55"/>
  <c r="E65" i="55"/>
  <c r="E64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233" i="54"/>
  <c r="E232" i="54"/>
  <c r="E231" i="54"/>
  <c r="E230" i="54"/>
  <c r="E229" i="54"/>
  <c r="E228" i="54"/>
  <c r="E227" i="54"/>
  <c r="E226" i="54"/>
  <c r="E225" i="54"/>
  <c r="E224" i="54"/>
  <c r="E223" i="54"/>
  <c r="E222" i="54"/>
  <c r="E221" i="54"/>
  <c r="E220" i="54"/>
  <c r="E219" i="54"/>
  <c r="E218" i="54"/>
  <c r="E217" i="54"/>
  <c r="E216" i="54"/>
  <c r="E215" i="54"/>
  <c r="E214" i="54"/>
  <c r="E213" i="54"/>
  <c r="E212" i="54"/>
  <c r="E211" i="54"/>
  <c r="E210" i="54"/>
  <c r="E209" i="54"/>
  <c r="E208" i="54"/>
  <c r="E207" i="54"/>
  <c r="E206" i="54"/>
  <c r="E205" i="54"/>
  <c r="E204" i="54"/>
  <c r="E203" i="54"/>
  <c r="E202" i="54"/>
  <c r="E201" i="54"/>
  <c r="E200" i="54"/>
  <c r="E199" i="54"/>
  <c r="E198" i="54"/>
  <c r="E182" i="54"/>
  <c r="E181" i="54"/>
  <c r="E180" i="54"/>
  <c r="E179" i="54"/>
  <c r="E178" i="54"/>
  <c r="E177" i="54"/>
  <c r="E176" i="54"/>
  <c r="E175" i="54"/>
  <c r="E174" i="54"/>
  <c r="E173" i="54"/>
  <c r="E172" i="54"/>
  <c r="E171" i="54"/>
  <c r="E170" i="54"/>
  <c r="E169" i="54"/>
  <c r="E168" i="54"/>
  <c r="E167" i="54"/>
  <c r="E166" i="54"/>
  <c r="E165" i="54"/>
  <c r="E164" i="54"/>
  <c r="E163" i="54"/>
  <c r="E162" i="54"/>
  <c r="E161" i="54"/>
  <c r="E160" i="54"/>
  <c r="E159" i="54"/>
  <c r="E158" i="54"/>
  <c r="E157" i="54"/>
  <c r="E156" i="54"/>
  <c r="E134" i="56" l="1"/>
  <c r="E133" i="56"/>
  <c r="E132" i="56"/>
  <c r="E131" i="56"/>
  <c r="E130" i="56"/>
  <c r="E129" i="56"/>
  <c r="E128" i="56"/>
  <c r="E127" i="56"/>
  <c r="E126" i="56"/>
  <c r="E125" i="56"/>
  <c r="E124" i="56"/>
  <c r="E123" i="56"/>
  <c r="E122" i="56"/>
  <c r="E121" i="56"/>
  <c r="E120" i="56"/>
  <c r="E119" i="56"/>
  <c r="E118" i="56"/>
  <c r="E117" i="56"/>
  <c r="E116" i="56"/>
  <c r="E115" i="56"/>
  <c r="E114" i="56"/>
  <c r="E113" i="56"/>
  <c r="E112" i="56"/>
  <c r="E111" i="56"/>
  <c r="E110" i="56"/>
  <c r="E109" i="56"/>
  <c r="E108" i="56"/>
  <c r="E107" i="56"/>
  <c r="E106" i="56"/>
  <c r="E105" i="56"/>
  <c r="E104" i="56"/>
  <c r="E103" i="56"/>
  <c r="E102" i="56"/>
  <c r="E101" i="56"/>
  <c r="E100" i="56"/>
  <c r="E99" i="56"/>
  <c r="E98" i="56"/>
  <c r="E84" i="56"/>
  <c r="E83" i="56"/>
  <c r="E82" i="56"/>
  <c r="E81" i="56"/>
  <c r="E80" i="56"/>
  <c r="E79" i="56"/>
  <c r="E78" i="56"/>
  <c r="E77" i="56"/>
  <c r="E76" i="56"/>
  <c r="E75" i="56"/>
  <c r="E74" i="56"/>
  <c r="E73" i="56"/>
  <c r="E72" i="56"/>
  <c r="E71" i="56"/>
  <c r="E70" i="56"/>
  <c r="E69" i="56"/>
  <c r="E68" i="56"/>
  <c r="E67" i="56"/>
  <c r="E66" i="56"/>
  <c r="E65" i="56"/>
  <c r="E64" i="56"/>
  <c r="E63" i="56"/>
  <c r="E62" i="56"/>
  <c r="E61" i="56"/>
  <c r="E60" i="56"/>
  <c r="E59" i="56"/>
  <c r="E58" i="56"/>
  <c r="E57" i="56"/>
  <c r="E56" i="56"/>
  <c r="E55" i="56"/>
  <c r="E120" i="57"/>
  <c r="E119" i="57"/>
  <c r="E118" i="57"/>
  <c r="E117" i="57"/>
  <c r="E116" i="57"/>
  <c r="E115" i="57"/>
  <c r="E114" i="57"/>
  <c r="E113" i="57"/>
  <c r="E112" i="57"/>
  <c r="E111" i="57"/>
  <c r="E110" i="57"/>
  <c r="E109" i="57"/>
  <c r="E108" i="57"/>
  <c r="E107" i="57"/>
  <c r="E106" i="57"/>
  <c r="E105" i="57"/>
  <c r="E104" i="57"/>
  <c r="E103" i="57"/>
  <c r="E102" i="57"/>
  <c r="E101" i="57"/>
  <c r="E100" i="57"/>
  <c r="E99" i="57"/>
  <c r="E98" i="57"/>
  <c r="E97" i="57"/>
  <c r="E96" i="57"/>
  <c r="E95" i="57"/>
  <c r="E94" i="57"/>
  <c r="E93" i="57"/>
  <c r="E92" i="57"/>
  <c r="E91" i="57"/>
  <c r="E73" i="57"/>
  <c r="E72" i="57"/>
  <c r="E71" i="57"/>
  <c r="E70" i="57"/>
  <c r="E69" i="57"/>
  <c r="E68" i="57"/>
  <c r="E67" i="57"/>
  <c r="E66" i="57"/>
  <c r="E65" i="57"/>
  <c r="E64" i="57"/>
  <c r="E63" i="57"/>
  <c r="E62" i="57"/>
  <c r="E61" i="57"/>
  <c r="E60" i="57"/>
  <c r="E59" i="57"/>
  <c r="E58" i="57"/>
  <c r="E57" i="57"/>
  <c r="E56" i="57"/>
  <c r="E55" i="57"/>
  <c r="E54" i="57"/>
  <c r="E53" i="57"/>
  <c r="E52" i="57"/>
  <c r="E51" i="57"/>
  <c r="E50" i="57"/>
  <c r="E49" i="57"/>
  <c r="E48" i="57"/>
  <c r="E47" i="57"/>
  <c r="Q157" i="57" l="1"/>
  <c r="P157" i="57"/>
  <c r="O157" i="57"/>
  <c r="N157" i="57"/>
  <c r="M157" i="57"/>
  <c r="L157" i="57"/>
  <c r="K157" i="57"/>
  <c r="J157" i="57"/>
  <c r="I157" i="57"/>
  <c r="H157" i="57"/>
  <c r="G157" i="57"/>
  <c r="F157" i="57"/>
  <c r="E156" i="57"/>
  <c r="E155" i="57"/>
  <c r="E154" i="57"/>
  <c r="E153" i="57"/>
  <c r="E152" i="57"/>
  <c r="E151" i="57"/>
  <c r="E150" i="57"/>
  <c r="E149" i="57"/>
  <c r="E148" i="57"/>
  <c r="E147" i="57"/>
  <c r="E146" i="57"/>
  <c r="E145" i="57"/>
  <c r="Q143" i="57"/>
  <c r="P143" i="57"/>
  <c r="O143" i="57"/>
  <c r="N143" i="57"/>
  <c r="M143" i="57"/>
  <c r="L143" i="57"/>
  <c r="K143" i="57"/>
  <c r="J143" i="57"/>
  <c r="I143" i="57"/>
  <c r="H143" i="57"/>
  <c r="G143" i="57"/>
  <c r="F143" i="57"/>
  <c r="E142" i="57"/>
  <c r="E141" i="57"/>
  <c r="E140" i="57"/>
  <c r="E139" i="57"/>
  <c r="E138" i="57"/>
  <c r="E137" i="57"/>
  <c r="Q135" i="57"/>
  <c r="P135" i="57"/>
  <c r="O135" i="57"/>
  <c r="N135" i="57"/>
  <c r="M135" i="57"/>
  <c r="L135" i="57"/>
  <c r="K135" i="57"/>
  <c r="J135" i="57"/>
  <c r="I135" i="57"/>
  <c r="H135" i="57"/>
  <c r="G135" i="57"/>
  <c r="F135" i="57"/>
  <c r="E134" i="57"/>
  <c r="E133" i="57"/>
  <c r="E132" i="57"/>
  <c r="E131" i="57"/>
  <c r="E130" i="57"/>
  <c r="E129" i="57"/>
  <c r="E128" i="57"/>
  <c r="E127" i="57"/>
  <c r="E126" i="57"/>
  <c r="E125" i="57"/>
  <c r="E124" i="57"/>
  <c r="E123" i="57"/>
  <c r="E122" i="57"/>
  <c r="E121" i="57"/>
  <c r="E90" i="57"/>
  <c r="Q88" i="57"/>
  <c r="P88" i="57"/>
  <c r="O88" i="57"/>
  <c r="N88" i="57"/>
  <c r="M88" i="57"/>
  <c r="L88" i="57"/>
  <c r="K88" i="57"/>
  <c r="J88" i="57"/>
  <c r="I88" i="57"/>
  <c r="H88" i="57"/>
  <c r="G88" i="57"/>
  <c r="F88" i="57"/>
  <c r="E87" i="57"/>
  <c r="E86" i="57"/>
  <c r="E85" i="57"/>
  <c r="E84" i="57"/>
  <c r="E83" i="57"/>
  <c r="E82" i="57"/>
  <c r="E81" i="57"/>
  <c r="E80" i="57"/>
  <c r="E79" i="57"/>
  <c r="E78" i="57"/>
  <c r="E77" i="57"/>
  <c r="E76" i="57"/>
  <c r="E75" i="57"/>
  <c r="E74" i="57"/>
  <c r="E46" i="57"/>
  <c r="E45" i="57"/>
  <c r="E44" i="57"/>
  <c r="Q42" i="57"/>
  <c r="Q158" i="57" s="1"/>
  <c r="P42" i="57"/>
  <c r="O42" i="57"/>
  <c r="N42" i="57"/>
  <c r="M42" i="57"/>
  <c r="L42" i="57"/>
  <c r="K42" i="57"/>
  <c r="J42" i="57"/>
  <c r="I42" i="57"/>
  <c r="H42" i="57"/>
  <c r="G42" i="57"/>
  <c r="F42" i="57"/>
  <c r="E41" i="57"/>
  <c r="E40" i="57"/>
  <c r="E39" i="57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5" i="57"/>
  <c r="E24" i="57"/>
  <c r="E23" i="57"/>
  <c r="D10" i="57"/>
  <c r="A3" i="57"/>
  <c r="Q164" i="56"/>
  <c r="P164" i="56"/>
  <c r="O164" i="56"/>
  <c r="N164" i="56"/>
  <c r="M164" i="56"/>
  <c r="L164" i="56"/>
  <c r="K164" i="56"/>
  <c r="J164" i="56"/>
  <c r="I164" i="56"/>
  <c r="H164" i="56"/>
  <c r="G164" i="56"/>
  <c r="F164" i="56"/>
  <c r="E163" i="56"/>
  <c r="E162" i="56"/>
  <c r="E161" i="56"/>
  <c r="E160" i="56"/>
  <c r="E159" i="56"/>
  <c r="E158" i="56"/>
  <c r="E157" i="56"/>
  <c r="E156" i="56"/>
  <c r="E155" i="56"/>
  <c r="E154" i="56"/>
  <c r="E153" i="56"/>
  <c r="E152" i="56"/>
  <c r="Q150" i="56"/>
  <c r="P150" i="56"/>
  <c r="O150" i="56"/>
  <c r="N150" i="56"/>
  <c r="M150" i="56"/>
  <c r="L150" i="56"/>
  <c r="K150" i="56"/>
  <c r="J150" i="56"/>
  <c r="I150" i="56"/>
  <c r="H150" i="56"/>
  <c r="G150" i="56"/>
  <c r="F150" i="56"/>
  <c r="E149" i="56"/>
  <c r="E148" i="56"/>
  <c r="E147" i="56"/>
  <c r="E146" i="56"/>
  <c r="E145" i="56"/>
  <c r="E144" i="56"/>
  <c r="Q142" i="56"/>
  <c r="P142" i="56"/>
  <c r="O142" i="56"/>
  <c r="N142" i="56"/>
  <c r="M142" i="56"/>
  <c r="L142" i="56"/>
  <c r="K142" i="56"/>
  <c r="J142" i="56"/>
  <c r="I142" i="56"/>
  <c r="H142" i="56"/>
  <c r="G142" i="56"/>
  <c r="F142" i="56"/>
  <c r="E141" i="56"/>
  <c r="E140" i="56"/>
  <c r="E139" i="56"/>
  <c r="E138" i="56"/>
  <c r="E137" i="56"/>
  <c r="E136" i="56"/>
  <c r="E135" i="56"/>
  <c r="E97" i="56"/>
  <c r="Q95" i="56"/>
  <c r="P95" i="56"/>
  <c r="O95" i="56"/>
  <c r="N95" i="56"/>
  <c r="M95" i="56"/>
  <c r="L95" i="56"/>
  <c r="K95" i="56"/>
  <c r="J95" i="56"/>
  <c r="I95" i="56"/>
  <c r="H95" i="56"/>
  <c r="G95" i="56"/>
  <c r="F95" i="56"/>
  <c r="E94" i="56"/>
  <c r="E93" i="56"/>
  <c r="E92" i="56"/>
  <c r="E91" i="56"/>
  <c r="E90" i="56"/>
  <c r="E89" i="56"/>
  <c r="E88" i="56"/>
  <c r="E87" i="56"/>
  <c r="E86" i="56"/>
  <c r="E85" i="56"/>
  <c r="E54" i="56"/>
  <c r="E53" i="56"/>
  <c r="E52" i="56"/>
  <c r="E51" i="56"/>
  <c r="Q49" i="56"/>
  <c r="P49" i="56"/>
  <c r="O49" i="56"/>
  <c r="O165" i="56" s="1"/>
  <c r="N49" i="56"/>
  <c r="N165" i="56" s="1"/>
  <c r="M49" i="56"/>
  <c r="L49" i="56"/>
  <c r="K49" i="56"/>
  <c r="K165" i="56" s="1"/>
  <c r="J49" i="56"/>
  <c r="J165" i="56" s="1"/>
  <c r="I49" i="56"/>
  <c r="H49" i="56"/>
  <c r="G49" i="56"/>
  <c r="G165" i="56" s="1"/>
  <c r="F49" i="56"/>
  <c r="F165" i="56" s="1"/>
  <c r="E48" i="56"/>
  <c r="E47" i="56"/>
  <c r="E46" i="56"/>
  <c r="E45" i="56"/>
  <c r="E44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30" i="56"/>
  <c r="D10" i="56"/>
  <c r="A3" i="56"/>
  <c r="Q158" i="55"/>
  <c r="P158" i="55"/>
  <c r="O158" i="55"/>
  <c r="N158" i="55"/>
  <c r="M158" i="55"/>
  <c r="L158" i="55"/>
  <c r="K158" i="55"/>
  <c r="J158" i="55"/>
  <c r="I158" i="55"/>
  <c r="H158" i="55"/>
  <c r="G158" i="55"/>
  <c r="F158" i="55"/>
  <c r="E157" i="55"/>
  <c r="E156" i="55"/>
  <c r="E155" i="55"/>
  <c r="E154" i="55"/>
  <c r="E153" i="55"/>
  <c r="E152" i="55"/>
  <c r="E151" i="55"/>
  <c r="E150" i="55"/>
  <c r="E149" i="55"/>
  <c r="E148" i="55"/>
  <c r="E147" i="55"/>
  <c r="E146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3" i="55"/>
  <c r="E142" i="55"/>
  <c r="E141" i="55"/>
  <c r="E140" i="55"/>
  <c r="E139" i="55"/>
  <c r="E138" i="55"/>
  <c r="Q136" i="55"/>
  <c r="P136" i="55"/>
  <c r="O136" i="55"/>
  <c r="N136" i="55"/>
  <c r="M136" i="55"/>
  <c r="L136" i="55"/>
  <c r="K136" i="55"/>
  <c r="J136" i="55"/>
  <c r="I136" i="55"/>
  <c r="H136" i="55"/>
  <c r="G136" i="55"/>
  <c r="F136" i="55"/>
  <c r="E135" i="55"/>
  <c r="E134" i="55"/>
  <c r="E133" i="55"/>
  <c r="E132" i="55"/>
  <c r="E131" i="55"/>
  <c r="E130" i="55"/>
  <c r="E129" i="55"/>
  <c r="E128" i="55"/>
  <c r="E91" i="55"/>
  <c r="Q89" i="55"/>
  <c r="P89" i="55"/>
  <c r="O89" i="55"/>
  <c r="N89" i="55"/>
  <c r="M89" i="55"/>
  <c r="L89" i="55"/>
  <c r="K89" i="55"/>
  <c r="J89" i="55"/>
  <c r="I89" i="55"/>
  <c r="H89" i="55"/>
  <c r="G89" i="55"/>
  <c r="F89" i="55"/>
  <c r="E88" i="55"/>
  <c r="E87" i="55"/>
  <c r="E86" i="55"/>
  <c r="E85" i="55"/>
  <c r="E84" i="55"/>
  <c r="E83" i="55"/>
  <c r="E82" i="55"/>
  <c r="E81" i="55"/>
  <c r="E45" i="55"/>
  <c r="Q43" i="55"/>
  <c r="P43" i="55"/>
  <c r="O43" i="55"/>
  <c r="N43" i="55"/>
  <c r="M43" i="55"/>
  <c r="L43" i="55"/>
  <c r="K43" i="55"/>
  <c r="J43" i="55"/>
  <c r="I43" i="55"/>
  <c r="H43" i="55"/>
  <c r="G43" i="55"/>
  <c r="F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D10" i="55"/>
  <c r="A3" i="55"/>
  <c r="Q264" i="54"/>
  <c r="P264" i="54"/>
  <c r="O264" i="54"/>
  <c r="N264" i="54"/>
  <c r="M264" i="54"/>
  <c r="L264" i="54"/>
  <c r="K264" i="54"/>
  <c r="J264" i="54"/>
  <c r="I264" i="54"/>
  <c r="H264" i="54"/>
  <c r="G264" i="54"/>
  <c r="F264" i="54"/>
  <c r="E263" i="54"/>
  <c r="E262" i="54"/>
  <c r="E261" i="54"/>
  <c r="E260" i="54"/>
  <c r="E259" i="54"/>
  <c r="E258" i="54"/>
  <c r="E257" i="54"/>
  <c r="E256" i="54"/>
  <c r="E255" i="54"/>
  <c r="E254" i="54"/>
  <c r="E253" i="54"/>
  <c r="E252" i="54"/>
  <c r="Q250" i="54"/>
  <c r="P250" i="54"/>
  <c r="O250" i="54"/>
  <c r="N250" i="54"/>
  <c r="M250" i="54"/>
  <c r="L250" i="54"/>
  <c r="K250" i="54"/>
  <c r="J250" i="54"/>
  <c r="I250" i="54"/>
  <c r="H250" i="54"/>
  <c r="G250" i="54"/>
  <c r="F250" i="54"/>
  <c r="E249" i="54"/>
  <c r="E248" i="54"/>
  <c r="E247" i="54"/>
  <c r="E246" i="54"/>
  <c r="E245" i="54"/>
  <c r="E244" i="54"/>
  <c r="Q242" i="54"/>
  <c r="P242" i="54"/>
  <c r="O242" i="54"/>
  <c r="N242" i="54"/>
  <c r="M242" i="54"/>
  <c r="L242" i="54"/>
  <c r="K242" i="54"/>
  <c r="J242" i="54"/>
  <c r="I242" i="54"/>
  <c r="H242" i="54"/>
  <c r="G242" i="54"/>
  <c r="F242" i="54"/>
  <c r="E241" i="54"/>
  <c r="E240" i="54"/>
  <c r="E239" i="54"/>
  <c r="E238" i="54"/>
  <c r="E237" i="54"/>
  <c r="E236" i="54"/>
  <c r="E235" i="54"/>
  <c r="E234" i="54"/>
  <c r="E197" i="54"/>
  <c r="Q195" i="54"/>
  <c r="P195" i="54"/>
  <c r="O195" i="54"/>
  <c r="N195" i="54"/>
  <c r="M195" i="54"/>
  <c r="L195" i="54"/>
  <c r="K195" i="54"/>
  <c r="J195" i="54"/>
  <c r="I195" i="54"/>
  <c r="H195" i="54"/>
  <c r="G195" i="54"/>
  <c r="F195" i="54"/>
  <c r="E194" i="54"/>
  <c r="E193" i="54"/>
  <c r="E192" i="54"/>
  <c r="E191" i="54"/>
  <c r="E190" i="54"/>
  <c r="E189" i="54"/>
  <c r="E188" i="54"/>
  <c r="E187" i="54"/>
  <c r="E186" i="54"/>
  <c r="E185" i="54"/>
  <c r="E184" i="54"/>
  <c r="E183" i="54"/>
  <c r="E155" i="54"/>
  <c r="E154" i="54"/>
  <c r="E153" i="54"/>
  <c r="E152" i="54"/>
  <c r="E151" i="54"/>
  <c r="Q149" i="54"/>
  <c r="P149" i="54"/>
  <c r="O149" i="54"/>
  <c r="N149" i="54"/>
  <c r="M149" i="54"/>
  <c r="L149" i="54"/>
  <c r="K149" i="54"/>
  <c r="J149" i="54"/>
  <c r="I149" i="54"/>
  <c r="H149" i="54"/>
  <c r="G149" i="54"/>
  <c r="F149" i="54"/>
  <c r="E148" i="54"/>
  <c r="E147" i="54"/>
  <c r="E146" i="54"/>
  <c r="E145" i="54"/>
  <c r="E144" i="54"/>
  <c r="E143" i="54"/>
  <c r="E142" i="54"/>
  <c r="E141" i="54"/>
  <c r="E140" i="54"/>
  <c r="E139" i="54"/>
  <c r="E138" i="54"/>
  <c r="E137" i="54"/>
  <c r="E136" i="54"/>
  <c r="E135" i="54"/>
  <c r="E134" i="54"/>
  <c r="E133" i="54"/>
  <c r="E132" i="54"/>
  <c r="E131" i="54"/>
  <c r="E130" i="54"/>
  <c r="D10" i="54"/>
  <c r="A3" i="54"/>
  <c r="R387" i="53"/>
  <c r="Q387" i="53"/>
  <c r="P387" i="53"/>
  <c r="O387" i="53"/>
  <c r="N387" i="53"/>
  <c r="M387" i="53"/>
  <c r="L387" i="53"/>
  <c r="K387" i="53"/>
  <c r="J387" i="53"/>
  <c r="I387" i="53"/>
  <c r="H387" i="53"/>
  <c r="G387" i="53"/>
  <c r="F386" i="53"/>
  <c r="F385" i="53"/>
  <c r="F384" i="53"/>
  <c r="F383" i="53"/>
  <c r="F382" i="53"/>
  <c r="F381" i="53"/>
  <c r="F380" i="53"/>
  <c r="F379" i="53"/>
  <c r="F378" i="53"/>
  <c r="F377" i="53"/>
  <c r="F376" i="53"/>
  <c r="F375" i="53"/>
  <c r="F374" i="53"/>
  <c r="F373" i="53"/>
  <c r="F372" i="53"/>
  <c r="F371" i="53"/>
  <c r="F370" i="53"/>
  <c r="F369" i="53"/>
  <c r="F368" i="53"/>
  <c r="F367" i="53"/>
  <c r="F366" i="53"/>
  <c r="F365" i="53"/>
  <c r="F364" i="53"/>
  <c r="F363" i="53"/>
  <c r="F362" i="53"/>
  <c r="F361" i="53"/>
  <c r="F360" i="53"/>
  <c r="F359" i="53"/>
  <c r="F358" i="53"/>
  <c r="F357" i="53"/>
  <c r="F356" i="53"/>
  <c r="F355" i="53"/>
  <c r="F354" i="53"/>
  <c r="F353" i="53"/>
  <c r="F352" i="53"/>
  <c r="F351" i="53"/>
  <c r="F350" i="53"/>
  <c r="F349" i="53"/>
  <c r="F348" i="53"/>
  <c r="F347" i="53"/>
  <c r="F346" i="53"/>
  <c r="F345" i="53"/>
  <c r="F344" i="53"/>
  <c r="F343" i="53"/>
  <c r="F342" i="53"/>
  <c r="F341" i="53"/>
  <c r="F340" i="53"/>
  <c r="F339" i="53"/>
  <c r="F338" i="53"/>
  <c r="F337" i="53"/>
  <c r="F336" i="53"/>
  <c r="F335" i="53"/>
  <c r="R333" i="53"/>
  <c r="Q333" i="53"/>
  <c r="P333" i="53"/>
  <c r="O333" i="53"/>
  <c r="N333" i="53"/>
  <c r="M333" i="53"/>
  <c r="L333" i="53"/>
  <c r="K333" i="53"/>
  <c r="J333" i="53"/>
  <c r="I333" i="53"/>
  <c r="H333" i="53"/>
  <c r="G333" i="53"/>
  <c r="F332" i="53"/>
  <c r="F331" i="53"/>
  <c r="F330" i="53"/>
  <c r="F329" i="53"/>
  <c r="F328" i="53"/>
  <c r="F327" i="53"/>
  <c r="F326" i="53"/>
  <c r="F325" i="53"/>
  <c r="F324" i="53"/>
  <c r="F323" i="53"/>
  <c r="F322" i="53"/>
  <c r="F321" i="53"/>
  <c r="F320" i="53"/>
  <c r="F319" i="53"/>
  <c r="F318" i="53"/>
  <c r="F317" i="53"/>
  <c r="F316" i="53"/>
  <c r="F315" i="53"/>
  <c r="F314" i="53"/>
  <c r="F313" i="53"/>
  <c r="F312" i="53"/>
  <c r="F311" i="53"/>
  <c r="F310" i="53"/>
  <c r="F309" i="53"/>
  <c r="F308" i="53"/>
  <c r="F307" i="53"/>
  <c r="F306" i="53"/>
  <c r="F305" i="53"/>
  <c r="F304" i="53"/>
  <c r="F303" i="53"/>
  <c r="F302" i="53"/>
  <c r="F301" i="53"/>
  <c r="F300" i="53"/>
  <c r="F299" i="53"/>
  <c r="F298" i="53"/>
  <c r="F297" i="53"/>
  <c r="F296" i="53"/>
  <c r="F295" i="53"/>
  <c r="F294" i="53"/>
  <c r="F293" i="53"/>
  <c r="F292" i="53"/>
  <c r="F291" i="53"/>
  <c r="F290" i="53"/>
  <c r="F289" i="53"/>
  <c r="F288" i="53"/>
  <c r="F287" i="53"/>
  <c r="F286" i="53"/>
  <c r="F285" i="53"/>
  <c r="F284" i="53"/>
  <c r="F283" i="53"/>
  <c r="F282" i="53"/>
  <c r="F281" i="53"/>
  <c r="F280" i="53"/>
  <c r="F279" i="53"/>
  <c r="F278" i="53"/>
  <c r="F277" i="53"/>
  <c r="F276" i="53"/>
  <c r="F275" i="53"/>
  <c r="F274" i="53"/>
  <c r="F273" i="53"/>
  <c r="F272" i="53"/>
  <c r="F271" i="53"/>
  <c r="F270" i="53"/>
  <c r="F269" i="53"/>
  <c r="F268" i="53"/>
  <c r="F267" i="53"/>
  <c r="F266" i="53"/>
  <c r="F265" i="53"/>
  <c r="F264" i="53"/>
  <c r="F263" i="53"/>
  <c r="F262" i="53"/>
  <c r="F261" i="53"/>
  <c r="F260" i="53"/>
  <c r="F259" i="53"/>
  <c r="F258" i="53"/>
  <c r="F257" i="53"/>
  <c r="R255" i="53"/>
  <c r="Q255" i="53"/>
  <c r="P255" i="53"/>
  <c r="O255" i="53"/>
  <c r="N255" i="53"/>
  <c r="M255" i="53"/>
  <c r="L255" i="53"/>
  <c r="K255" i="53"/>
  <c r="J255" i="53"/>
  <c r="I255" i="53"/>
  <c r="H255" i="53"/>
  <c r="G255" i="53"/>
  <c r="F254" i="53"/>
  <c r="F253" i="53"/>
  <c r="F252" i="53"/>
  <c r="F251" i="53"/>
  <c r="F250" i="53"/>
  <c r="F249" i="53"/>
  <c r="F248" i="53"/>
  <c r="F247" i="53"/>
  <c r="F246" i="53"/>
  <c r="F245" i="53"/>
  <c r="F244" i="53"/>
  <c r="F243" i="53"/>
  <c r="F242" i="53"/>
  <c r="F241" i="53"/>
  <c r="F240" i="53"/>
  <c r="F239" i="53"/>
  <c r="F238" i="53"/>
  <c r="F237" i="53"/>
  <c r="F236" i="53"/>
  <c r="F235" i="53"/>
  <c r="F234" i="53"/>
  <c r="F233" i="53"/>
  <c r="F232" i="53"/>
  <c r="F231" i="53"/>
  <c r="F230" i="53"/>
  <c r="F229" i="53"/>
  <c r="F228" i="53"/>
  <c r="F227" i="53"/>
  <c r="F226" i="53"/>
  <c r="F225" i="53"/>
  <c r="F224" i="53"/>
  <c r="F223" i="53"/>
  <c r="F222" i="53"/>
  <c r="F221" i="53"/>
  <c r="F220" i="53"/>
  <c r="F219" i="53"/>
  <c r="F218" i="53"/>
  <c r="F217" i="53"/>
  <c r="F216" i="53"/>
  <c r="F215" i="53"/>
  <c r="F214" i="53"/>
  <c r="F213" i="53"/>
  <c r="F212" i="53"/>
  <c r="F211" i="53"/>
  <c r="F210" i="53"/>
  <c r="F209" i="53"/>
  <c r="F208" i="53"/>
  <c r="F207" i="53"/>
  <c r="F206" i="53"/>
  <c r="F205" i="53"/>
  <c r="F204" i="53"/>
  <c r="F203" i="53"/>
  <c r="F202" i="53"/>
  <c r="F201" i="53"/>
  <c r="F200" i="53"/>
  <c r="F199" i="53"/>
  <c r="F198" i="53"/>
  <c r="F197" i="53"/>
  <c r="F196" i="53"/>
  <c r="F195" i="53"/>
  <c r="F194" i="53"/>
  <c r="F193" i="53"/>
  <c r="F192" i="53"/>
  <c r="F191" i="53"/>
  <c r="F190" i="53"/>
  <c r="F189" i="53"/>
  <c r="F188" i="53"/>
  <c r="F187" i="53"/>
  <c r="F186" i="53"/>
  <c r="F185" i="53"/>
  <c r="F184" i="53"/>
  <c r="F183" i="53"/>
  <c r="F182" i="53"/>
  <c r="F181" i="53"/>
  <c r="F180" i="53"/>
  <c r="F179" i="53"/>
  <c r="F178" i="53"/>
  <c r="F177" i="53"/>
  <c r="F176" i="53"/>
  <c r="F175" i="53"/>
  <c r="F174" i="53"/>
  <c r="F173" i="53"/>
  <c r="F172" i="53"/>
  <c r="F171" i="53"/>
  <c r="F170" i="53"/>
  <c r="F169" i="53"/>
  <c r="F166" i="53"/>
  <c r="F165" i="53"/>
  <c r="F164" i="53"/>
  <c r="F163" i="53"/>
  <c r="F162" i="53"/>
  <c r="F161" i="53"/>
  <c r="F160" i="53"/>
  <c r="F159" i="53"/>
  <c r="F158" i="53"/>
  <c r="F157" i="53"/>
  <c r="F156" i="53"/>
  <c r="F155" i="53"/>
  <c r="F154" i="53"/>
  <c r="F153" i="53"/>
  <c r="F152" i="53"/>
  <c r="F151" i="53"/>
  <c r="F150" i="53"/>
  <c r="F149" i="53"/>
  <c r="F148" i="53"/>
  <c r="F147" i="53"/>
  <c r="F146" i="53"/>
  <c r="F145" i="53"/>
  <c r="F144" i="53"/>
  <c r="F143" i="53"/>
  <c r="F141" i="53"/>
  <c r="F140" i="53"/>
  <c r="F139" i="53"/>
  <c r="F138" i="53"/>
  <c r="F137" i="53"/>
  <c r="F136" i="53"/>
  <c r="F134" i="53"/>
  <c r="F133" i="53"/>
  <c r="F132" i="53"/>
  <c r="F131" i="53"/>
  <c r="F130" i="53"/>
  <c r="F129" i="53"/>
  <c r="F128" i="53"/>
  <c r="F127" i="53"/>
  <c r="Q167" i="53"/>
  <c r="M167" i="53"/>
  <c r="K167" i="53"/>
  <c r="I167" i="53"/>
  <c r="G167" i="53"/>
  <c r="F125" i="53"/>
  <c r="F124" i="53"/>
  <c r="F123" i="53"/>
  <c r="F122" i="53"/>
  <c r="F121" i="53"/>
  <c r="F120" i="53"/>
  <c r="F119" i="53"/>
  <c r="F118" i="53"/>
  <c r="F117" i="53"/>
  <c r="F116" i="53"/>
  <c r="F115" i="53"/>
  <c r="F114" i="53"/>
  <c r="F113" i="53"/>
  <c r="F112" i="53"/>
  <c r="F111" i="53"/>
  <c r="F110" i="53"/>
  <c r="F109" i="53"/>
  <c r="F108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5" i="53"/>
  <c r="F104" i="53"/>
  <c r="F103" i="53"/>
  <c r="F102" i="53"/>
  <c r="F101" i="53"/>
  <c r="F100" i="53"/>
  <c r="F99" i="53"/>
  <c r="F98" i="53"/>
  <c r="F97" i="53"/>
  <c r="F96" i="53"/>
  <c r="F95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4" i="53"/>
  <c r="F73" i="53"/>
  <c r="F72" i="53"/>
  <c r="F71" i="53"/>
  <c r="F70" i="53"/>
  <c r="F69" i="53"/>
  <c r="F68" i="53"/>
  <c r="F67" i="53"/>
  <c r="F66" i="53"/>
  <c r="F65" i="53"/>
  <c r="F64" i="53"/>
  <c r="F63" i="53"/>
  <c r="F62" i="53"/>
  <c r="F61" i="53"/>
  <c r="F60" i="53"/>
  <c r="F59" i="53"/>
  <c r="F58" i="53"/>
  <c r="F57" i="53"/>
  <c r="F56" i="53"/>
  <c r="F55" i="53"/>
  <c r="F54" i="53"/>
  <c r="F53" i="53"/>
  <c r="F52" i="53"/>
  <c r="F51" i="53"/>
  <c r="F50" i="53"/>
  <c r="H43" i="53"/>
  <c r="H42" i="53"/>
  <c r="H41" i="53"/>
  <c r="H40" i="53"/>
  <c r="H36" i="53"/>
  <c r="H34" i="53"/>
  <c r="H33" i="53"/>
  <c r="A3" i="53"/>
  <c r="A4" i="52"/>
  <c r="I165" i="56" l="1"/>
  <c r="M165" i="56"/>
  <c r="Q165" i="56"/>
  <c r="H165" i="56"/>
  <c r="L165" i="56"/>
  <c r="P165" i="56"/>
  <c r="F387" i="53"/>
  <c r="F158" i="57"/>
  <c r="H158" i="57"/>
  <c r="L158" i="57"/>
  <c r="G158" i="57"/>
  <c r="I158" i="57"/>
  <c r="K158" i="57"/>
  <c r="M158" i="57"/>
  <c r="O158" i="57"/>
  <c r="J158" i="57"/>
  <c r="N158" i="57"/>
  <c r="P158" i="57"/>
  <c r="E142" i="56"/>
  <c r="E150" i="56"/>
  <c r="E164" i="56"/>
  <c r="K159" i="55"/>
  <c r="M159" i="55"/>
  <c r="O159" i="55"/>
  <c r="Q159" i="55"/>
  <c r="J167" i="53"/>
  <c r="J388" i="53" s="1"/>
  <c r="L167" i="53"/>
  <c r="L388" i="53" s="1"/>
  <c r="N167" i="53"/>
  <c r="N388" i="53" s="1"/>
  <c r="P167" i="53"/>
  <c r="P388" i="53" s="1"/>
  <c r="R167" i="53"/>
  <c r="R388" i="53" s="1"/>
  <c r="F106" i="53"/>
  <c r="G388" i="53"/>
  <c r="I388" i="53"/>
  <c r="K388" i="53"/>
  <c r="M388" i="53"/>
  <c r="Q388" i="53"/>
  <c r="O167" i="53"/>
  <c r="O388" i="53" s="1"/>
  <c r="F142" i="53"/>
  <c r="F333" i="53"/>
  <c r="I265" i="54"/>
  <c r="K265" i="54"/>
  <c r="M265" i="54"/>
  <c r="O265" i="54"/>
  <c r="Q265" i="54"/>
  <c r="L265" i="54"/>
  <c r="N265" i="54"/>
  <c r="F265" i="54"/>
  <c r="P265" i="54"/>
  <c r="J265" i="54"/>
  <c r="H265" i="54"/>
  <c r="G265" i="54"/>
  <c r="I159" i="55"/>
  <c r="G159" i="55"/>
  <c r="E135" i="57"/>
  <c r="F159" i="55"/>
  <c r="H159" i="55"/>
  <c r="J159" i="55"/>
  <c r="L159" i="55"/>
  <c r="N159" i="55"/>
  <c r="P159" i="55"/>
  <c r="E89" i="55"/>
  <c r="E136" i="55"/>
  <c r="E144" i="55"/>
  <c r="E158" i="55"/>
  <c r="E195" i="54"/>
  <c r="E242" i="54"/>
  <c r="H167" i="53"/>
  <c r="H388" i="53" s="1"/>
  <c r="F135" i="53"/>
  <c r="F255" i="53"/>
  <c r="E95" i="56"/>
  <c r="E250" i="54"/>
  <c r="E264" i="54"/>
  <c r="E157" i="57"/>
  <c r="E143" i="57"/>
  <c r="E88" i="57"/>
  <c r="E42" i="57"/>
  <c r="E49" i="56"/>
  <c r="E43" i="55"/>
  <c r="E149" i="54"/>
  <c r="A108" i="53"/>
  <c r="A109" i="53"/>
  <c r="A110" i="53"/>
  <c r="A111" i="53"/>
  <c r="A112" i="53"/>
  <c r="A113" i="53"/>
  <c r="A114" i="53"/>
  <c r="A115" i="53"/>
  <c r="A116" i="53"/>
  <c r="A117" i="53"/>
  <c r="A118" i="53"/>
  <c r="A119" i="53"/>
  <c r="A120" i="53"/>
  <c r="A121" i="53"/>
  <c r="A122" i="53"/>
  <c r="F126" i="53"/>
  <c r="A141" i="53"/>
  <c r="A142" i="53"/>
  <c r="A143" i="53"/>
  <c r="A169" i="53"/>
  <c r="A170" i="53"/>
  <c r="A171" i="53"/>
  <c r="A172" i="53"/>
  <c r="A173" i="53"/>
  <c r="A174" i="53"/>
  <c r="A175" i="53"/>
  <c r="A176" i="53"/>
  <c r="A177" i="53"/>
  <c r="A178" i="53"/>
  <c r="A179" i="53"/>
  <c r="A180" i="53"/>
  <c r="A181" i="53"/>
  <c r="A182" i="53"/>
  <c r="A183" i="53"/>
  <c r="A184" i="53"/>
  <c r="A185" i="53"/>
  <c r="A186" i="53"/>
  <c r="A187" i="53"/>
  <c r="A188" i="53"/>
  <c r="A189" i="53"/>
  <c r="A190" i="53"/>
  <c r="A191" i="53"/>
  <c r="A192" i="53"/>
  <c r="A193" i="53"/>
  <c r="A194" i="53"/>
  <c r="A195" i="53"/>
  <c r="A196" i="53"/>
  <c r="A197" i="53"/>
  <c r="A198" i="53"/>
  <c r="A199" i="53"/>
  <c r="A200" i="53"/>
  <c r="A201" i="53"/>
  <c r="A202" i="53"/>
  <c r="A203" i="53"/>
  <c r="A204" i="53"/>
  <c r="A205" i="53"/>
  <c r="A206" i="53"/>
  <c r="A207" i="53"/>
  <c r="A208" i="53"/>
  <c r="A209" i="53"/>
  <c r="A210" i="53"/>
  <c r="A211" i="53"/>
  <c r="A212" i="53"/>
  <c r="A213" i="53"/>
  <c r="A214" i="53"/>
  <c r="A215" i="53"/>
  <c r="A216" i="53"/>
  <c r="A217" i="53"/>
  <c r="A218" i="53"/>
  <c r="A219" i="53"/>
  <c r="A220" i="53"/>
  <c r="A221" i="53"/>
  <c r="A222" i="53"/>
  <c r="A223" i="53"/>
  <c r="A224" i="53"/>
  <c r="A225" i="53"/>
  <c r="A226" i="53"/>
  <c r="A227" i="53"/>
  <c r="A228" i="53"/>
  <c r="A229" i="53"/>
  <c r="A230" i="53"/>
  <c r="A231" i="53"/>
  <c r="A232" i="53"/>
  <c r="A233" i="53"/>
  <c r="A234" i="53"/>
  <c r="A235" i="53"/>
  <c r="A236" i="53"/>
  <c r="A237" i="53"/>
  <c r="A238" i="53"/>
  <c r="A239" i="53"/>
  <c r="A240" i="53"/>
  <c r="A241" i="53"/>
  <c r="A242" i="53"/>
  <c r="A243" i="53"/>
  <c r="A244" i="53"/>
  <c r="A245" i="53"/>
  <c r="A246" i="53"/>
  <c r="A247" i="53"/>
  <c r="A248" i="53"/>
  <c r="A249" i="53"/>
  <c r="A250" i="53"/>
  <c r="A251" i="53"/>
  <c r="A252" i="53"/>
  <c r="A253" i="53"/>
  <c r="A254" i="53"/>
  <c r="A335" i="53"/>
  <c r="A336" i="53"/>
  <c r="A337" i="53"/>
  <c r="A338" i="53"/>
  <c r="A339" i="53"/>
  <c r="A340" i="53"/>
  <c r="A341" i="53"/>
  <c r="A342" i="53"/>
  <c r="A343" i="53"/>
  <c r="A344" i="53"/>
  <c r="A345" i="53"/>
  <c r="A346" i="53"/>
  <c r="A347" i="53"/>
  <c r="A348" i="53"/>
  <c r="A349" i="53"/>
  <c r="A350" i="53"/>
  <c r="A351" i="53"/>
  <c r="A352" i="53"/>
  <c r="A353" i="53"/>
  <c r="A354" i="53"/>
  <c r="A355" i="53"/>
  <c r="A356" i="53"/>
  <c r="A357" i="53"/>
  <c r="A358" i="53"/>
  <c r="A359" i="53"/>
  <c r="A360" i="53"/>
  <c r="A361" i="53"/>
  <c r="A362" i="53"/>
  <c r="A363" i="53"/>
  <c r="A364" i="53"/>
  <c r="A365" i="53"/>
  <c r="A366" i="53"/>
  <c r="A367" i="53"/>
  <c r="A368" i="53"/>
  <c r="A369" i="53"/>
  <c r="A370" i="53"/>
  <c r="A371" i="53"/>
  <c r="A372" i="53"/>
  <c r="A373" i="53"/>
  <c r="A374" i="53"/>
  <c r="A375" i="53"/>
  <c r="A376" i="53"/>
  <c r="A377" i="53"/>
  <c r="A378" i="53"/>
  <c r="A379" i="53"/>
  <c r="A380" i="53"/>
  <c r="A381" i="53"/>
  <c r="A382" i="53"/>
  <c r="A383" i="53"/>
  <c r="A384" i="53"/>
  <c r="A385" i="53"/>
  <c r="A386" i="53"/>
  <c r="A50" i="53"/>
  <c r="A51" i="53"/>
  <c r="A52" i="53"/>
  <c r="A53" i="53"/>
  <c r="A54" i="53"/>
  <c r="A55" i="53"/>
  <c r="A56" i="53"/>
  <c r="A57" i="53"/>
  <c r="A58" i="53"/>
  <c r="A59" i="53"/>
  <c r="A60" i="53"/>
  <c r="A61" i="53"/>
  <c r="A62" i="53"/>
  <c r="A63" i="53"/>
  <c r="A64" i="53"/>
  <c r="A65" i="53"/>
  <c r="A66" i="53"/>
  <c r="A67" i="53"/>
  <c r="A68" i="53"/>
  <c r="A69" i="53"/>
  <c r="A70" i="53"/>
  <c r="A71" i="53"/>
  <c r="A72" i="53"/>
  <c r="A73" i="53"/>
  <c r="A74" i="53"/>
  <c r="A75" i="53"/>
  <c r="A76" i="53"/>
  <c r="A77" i="53"/>
  <c r="A78" i="53"/>
  <c r="A79" i="53"/>
  <c r="A80" i="53"/>
  <c r="A81" i="53"/>
  <c r="A82" i="53"/>
  <c r="A83" i="53"/>
  <c r="A84" i="53"/>
  <c r="A85" i="53"/>
  <c r="A86" i="53"/>
  <c r="A87" i="53"/>
  <c r="A88" i="53"/>
  <c r="A89" i="53"/>
  <c r="A90" i="53"/>
  <c r="A91" i="53"/>
  <c r="A92" i="53"/>
  <c r="A93" i="53"/>
  <c r="A94" i="53"/>
  <c r="A95" i="53"/>
  <c r="A96" i="53"/>
  <c r="A97" i="53"/>
  <c r="A98" i="53"/>
  <c r="A99" i="53"/>
  <c r="A100" i="53"/>
  <c r="A101" i="53"/>
  <c r="A102" i="53"/>
  <c r="A103" i="53"/>
  <c r="A104" i="53"/>
  <c r="A105" i="53"/>
  <c r="A123" i="53"/>
  <c r="A124" i="53"/>
  <c r="A125" i="53"/>
  <c r="A126" i="53"/>
  <c r="A127" i="53"/>
  <c r="A128" i="53"/>
  <c r="A129" i="53"/>
  <c r="A130" i="53"/>
  <c r="A131" i="53"/>
  <c r="A132" i="53"/>
  <c r="A133" i="53"/>
  <c r="A134" i="53"/>
  <c r="A135" i="53"/>
  <c r="A136" i="53"/>
  <c r="A137" i="53"/>
  <c r="A138" i="53"/>
  <c r="A139" i="53"/>
  <c r="A140" i="53"/>
  <c r="A144" i="53"/>
  <c r="A145" i="53"/>
  <c r="A146" i="53"/>
  <c r="A147" i="53"/>
  <c r="A148" i="53"/>
  <c r="A149" i="53"/>
  <c r="A150" i="53"/>
  <c r="A151" i="53"/>
  <c r="A152" i="53"/>
  <c r="A153" i="53"/>
  <c r="A154" i="53"/>
  <c r="A155" i="53"/>
  <c r="A156" i="53"/>
  <c r="A157" i="53"/>
  <c r="A158" i="53"/>
  <c r="A159" i="53"/>
  <c r="A160" i="53"/>
  <c r="A161" i="53"/>
  <c r="A162" i="53"/>
  <c r="A163" i="53"/>
  <c r="A164" i="53"/>
  <c r="A165" i="53"/>
  <c r="A166" i="53"/>
  <c r="A257" i="53"/>
  <c r="A258" i="53"/>
  <c r="A259" i="53"/>
  <c r="A260" i="53"/>
  <c r="A261" i="53"/>
  <c r="A262" i="53"/>
  <c r="A263" i="53"/>
  <c r="A264" i="53"/>
  <c r="A265" i="53"/>
  <c r="A266" i="53"/>
  <c r="A267" i="53"/>
  <c r="A268" i="53"/>
  <c r="A269" i="53"/>
  <c r="A270" i="53"/>
  <c r="A271" i="53"/>
  <c r="A272" i="53"/>
  <c r="A273" i="53"/>
  <c r="A274" i="53"/>
  <c r="A275" i="53"/>
  <c r="A276" i="53"/>
  <c r="A277" i="53"/>
  <c r="A278" i="53"/>
  <c r="A279" i="53"/>
  <c r="A280" i="53"/>
  <c r="A281" i="53"/>
  <c r="A282" i="53"/>
  <c r="A283" i="53"/>
  <c r="A284" i="53"/>
  <c r="A285" i="53"/>
  <c r="A286" i="53"/>
  <c r="A287" i="53"/>
  <c r="A288" i="53"/>
  <c r="A289" i="53"/>
  <c r="A290" i="53"/>
  <c r="A291" i="53"/>
  <c r="A292" i="53"/>
  <c r="A293" i="53"/>
  <c r="A294" i="53"/>
  <c r="A295" i="53"/>
  <c r="A296" i="53"/>
  <c r="A297" i="53"/>
  <c r="A298" i="53"/>
  <c r="A299" i="53"/>
  <c r="A300" i="53"/>
  <c r="A301" i="53"/>
  <c r="A302" i="53"/>
  <c r="A303" i="53"/>
  <c r="A304" i="53"/>
  <c r="A305" i="53"/>
  <c r="A306" i="53"/>
  <c r="A307" i="53"/>
  <c r="A308" i="53"/>
  <c r="A309" i="53"/>
  <c r="A310" i="53"/>
  <c r="A311" i="53"/>
  <c r="A312" i="53"/>
  <c r="A313" i="53"/>
  <c r="A314" i="53"/>
  <c r="A315" i="53"/>
  <c r="A316" i="53"/>
  <c r="A317" i="53"/>
  <c r="A318" i="53"/>
  <c r="A319" i="53"/>
  <c r="A320" i="53"/>
  <c r="A321" i="53"/>
  <c r="A322" i="53"/>
  <c r="A323" i="53"/>
  <c r="A324" i="53"/>
  <c r="A325" i="53"/>
  <c r="A326" i="53"/>
  <c r="A327" i="53"/>
  <c r="A328" i="53"/>
  <c r="A329" i="53"/>
  <c r="A330" i="53"/>
  <c r="A331" i="53"/>
  <c r="A332" i="53"/>
  <c r="F167" i="53" l="1"/>
  <c r="F388" i="53" s="1"/>
  <c r="L10" i="53" s="1"/>
  <c r="K11" i="52" s="1"/>
  <c r="E159" i="55"/>
  <c r="L10" i="55" s="1"/>
  <c r="E165" i="56"/>
  <c r="L10" i="56" s="1"/>
  <c r="K14" i="52" s="1"/>
  <c r="E158" i="57"/>
  <c r="E265" i="54"/>
  <c r="L10" i="54" s="1"/>
  <c r="K12" i="52" s="1"/>
  <c r="L10" i="57" l="1"/>
  <c r="K15" i="52" s="1"/>
  <c r="K13" i="52"/>
  <c r="K20" i="52" l="1"/>
  <c r="M15" i="50"/>
  <c r="L14" i="52" l="1"/>
  <c r="L12" i="52"/>
  <c r="L11" i="52"/>
  <c r="L13" i="52"/>
  <c r="L15" i="52"/>
  <c r="D8" i="51"/>
  <c r="Q198" i="49"/>
  <c r="P198" i="49"/>
  <c r="O198" i="49"/>
  <c r="N198" i="49"/>
  <c r="M198" i="49"/>
  <c r="L198" i="49"/>
  <c r="K198" i="49"/>
  <c r="J198" i="49"/>
  <c r="I198" i="49"/>
  <c r="H198" i="49"/>
  <c r="G198" i="49"/>
  <c r="F198" i="49"/>
  <c r="E197" i="49"/>
  <c r="E196" i="49"/>
  <c r="E195" i="49"/>
  <c r="E194" i="49"/>
  <c r="E193" i="49"/>
  <c r="E192" i="49"/>
  <c r="E191" i="49"/>
  <c r="E190" i="49"/>
  <c r="E189" i="49"/>
  <c r="E188" i="49"/>
  <c r="E187" i="49"/>
  <c r="E186" i="49"/>
  <c r="E185" i="49"/>
  <c r="E184" i="49"/>
  <c r="E183" i="49"/>
  <c r="E182" i="49"/>
  <c r="E181" i="49"/>
  <c r="E180" i="49"/>
  <c r="E179" i="49"/>
  <c r="E178" i="49"/>
  <c r="Q176" i="49"/>
  <c r="P176" i="49"/>
  <c r="O176" i="49"/>
  <c r="N176" i="49"/>
  <c r="M176" i="49"/>
  <c r="L176" i="49"/>
  <c r="K176" i="49"/>
  <c r="J176" i="49"/>
  <c r="I176" i="49"/>
  <c r="H176" i="49"/>
  <c r="G176" i="49"/>
  <c r="F176" i="49"/>
  <c r="E175" i="49"/>
  <c r="E174" i="49"/>
  <c r="E173" i="49"/>
  <c r="E172" i="49"/>
  <c r="E171" i="49"/>
  <c r="E170" i="49"/>
  <c r="E169" i="49"/>
  <c r="E168" i="49"/>
  <c r="E167" i="49"/>
  <c r="E166" i="49"/>
  <c r="E165" i="49"/>
  <c r="E164" i="49"/>
  <c r="E163" i="49"/>
  <c r="E162" i="49"/>
  <c r="E161" i="49"/>
  <c r="E160" i="49"/>
  <c r="E159" i="49"/>
  <c r="E158" i="49"/>
  <c r="E157" i="49"/>
  <c r="E156" i="49"/>
  <c r="Q154" i="49"/>
  <c r="P154" i="49"/>
  <c r="O154" i="49"/>
  <c r="N154" i="49"/>
  <c r="M154" i="49"/>
  <c r="L154" i="49"/>
  <c r="K154" i="49"/>
  <c r="J154" i="49"/>
  <c r="I154" i="49"/>
  <c r="H154" i="49"/>
  <c r="G154" i="49"/>
  <c r="F154" i="49"/>
  <c r="E153" i="49"/>
  <c r="E152" i="49"/>
  <c r="E151" i="49"/>
  <c r="E150" i="49"/>
  <c r="E149" i="49"/>
  <c r="E148" i="49"/>
  <c r="E147" i="49"/>
  <c r="E146" i="49"/>
  <c r="E145" i="49"/>
  <c r="E144" i="49"/>
  <c r="E143" i="49"/>
  <c r="E142" i="49"/>
  <c r="E141" i="49"/>
  <c r="E140" i="49"/>
  <c r="E139" i="49"/>
  <c r="E138" i="49"/>
  <c r="E137" i="49"/>
  <c r="E136" i="49"/>
  <c r="E135" i="49"/>
  <c r="E134" i="49"/>
  <c r="Q132" i="49"/>
  <c r="P132" i="49"/>
  <c r="O132" i="49"/>
  <c r="N132" i="49"/>
  <c r="M132" i="49"/>
  <c r="L132" i="49"/>
  <c r="K132" i="49"/>
  <c r="J132" i="49"/>
  <c r="I132" i="49"/>
  <c r="H132" i="49"/>
  <c r="G132" i="49"/>
  <c r="F132" i="49"/>
  <c r="E131" i="49"/>
  <c r="E130" i="49"/>
  <c r="E129" i="49"/>
  <c r="E128" i="49"/>
  <c r="E127" i="49"/>
  <c r="E126" i="49"/>
  <c r="E125" i="49"/>
  <c r="E124" i="49"/>
  <c r="E123" i="49"/>
  <c r="E122" i="49"/>
  <c r="E121" i="49"/>
  <c r="E120" i="49"/>
  <c r="E119" i="49"/>
  <c r="E118" i="49"/>
  <c r="E117" i="49"/>
  <c r="E116" i="49"/>
  <c r="E115" i="49"/>
  <c r="E114" i="49"/>
  <c r="E113" i="49"/>
  <c r="E112" i="49"/>
  <c r="Q110" i="49"/>
  <c r="P110" i="49"/>
  <c r="O110" i="49"/>
  <c r="N110" i="49"/>
  <c r="M110" i="49"/>
  <c r="L110" i="49"/>
  <c r="K110" i="49"/>
  <c r="J110" i="49"/>
  <c r="I110" i="49"/>
  <c r="H110" i="49"/>
  <c r="G110" i="49"/>
  <c r="F110" i="49"/>
  <c r="E109" i="49"/>
  <c r="E108" i="49"/>
  <c r="E107" i="49"/>
  <c r="E106" i="49"/>
  <c r="E105" i="49"/>
  <c r="E104" i="49"/>
  <c r="E103" i="49"/>
  <c r="E102" i="49"/>
  <c r="E101" i="49"/>
  <c r="E100" i="49"/>
  <c r="E99" i="49"/>
  <c r="E98" i="49"/>
  <c r="E97" i="49"/>
  <c r="E96" i="49"/>
  <c r="E95" i="49"/>
  <c r="E94" i="49"/>
  <c r="E93" i="49"/>
  <c r="E92" i="49"/>
  <c r="E91" i="49"/>
  <c r="E90" i="49"/>
  <c r="Q88" i="49"/>
  <c r="P88" i="49"/>
  <c r="O88" i="49"/>
  <c r="N88" i="49"/>
  <c r="M88" i="49"/>
  <c r="L88" i="49"/>
  <c r="K88" i="49"/>
  <c r="J88" i="49"/>
  <c r="I88" i="49"/>
  <c r="H88" i="49"/>
  <c r="G88" i="49"/>
  <c r="F88" i="49"/>
  <c r="E87" i="49"/>
  <c r="E86" i="49"/>
  <c r="E85" i="49"/>
  <c r="E84" i="49"/>
  <c r="E83" i="49"/>
  <c r="E82" i="49"/>
  <c r="E81" i="49"/>
  <c r="E80" i="49"/>
  <c r="E79" i="49"/>
  <c r="E78" i="49"/>
  <c r="E77" i="49"/>
  <c r="E76" i="49"/>
  <c r="E75" i="49"/>
  <c r="E74" i="49"/>
  <c r="E73" i="49"/>
  <c r="E72" i="49"/>
  <c r="E71" i="49"/>
  <c r="E70" i="49"/>
  <c r="E69" i="49"/>
  <c r="E68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5" i="49"/>
  <c r="E64" i="49"/>
  <c r="E63" i="49"/>
  <c r="E62" i="49"/>
  <c r="E61" i="49"/>
  <c r="E60" i="49"/>
  <c r="E59" i="49"/>
  <c r="E58" i="49"/>
  <c r="E57" i="49"/>
  <c r="E56" i="49"/>
  <c r="E55" i="49"/>
  <c r="E54" i="49"/>
  <c r="E53" i="49"/>
  <c r="E52" i="49"/>
  <c r="E51" i="49"/>
  <c r="E50" i="49"/>
  <c r="E49" i="49"/>
  <c r="E48" i="49"/>
  <c r="E47" i="49"/>
  <c r="E46" i="49"/>
  <c r="Q44" i="49"/>
  <c r="Q200" i="49" s="1"/>
  <c r="P44" i="49"/>
  <c r="P200" i="49" s="1"/>
  <c r="O44" i="49"/>
  <c r="O200" i="49" s="1"/>
  <c r="N44" i="49"/>
  <c r="N200" i="49" s="1"/>
  <c r="M44" i="49"/>
  <c r="M200" i="49" s="1"/>
  <c r="L44" i="49"/>
  <c r="L200" i="49" s="1"/>
  <c r="K44" i="49"/>
  <c r="K200" i="49" s="1"/>
  <c r="J44" i="49"/>
  <c r="J200" i="49" s="1"/>
  <c r="I44" i="49"/>
  <c r="I200" i="49" s="1"/>
  <c r="H44" i="49"/>
  <c r="G44" i="49"/>
  <c r="G200" i="49" s="1"/>
  <c r="F44" i="49"/>
  <c r="F200" i="49" s="1"/>
  <c r="E43" i="49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D10" i="49"/>
  <c r="A3" i="49"/>
  <c r="C15" i="44" s="1"/>
  <c r="Q198" i="48"/>
  <c r="P198" i="48"/>
  <c r="O198" i="48"/>
  <c r="N198" i="48"/>
  <c r="M198" i="48"/>
  <c r="L198" i="48"/>
  <c r="K198" i="48"/>
  <c r="J198" i="48"/>
  <c r="I198" i="48"/>
  <c r="H198" i="48"/>
  <c r="G198" i="48"/>
  <c r="F198" i="48"/>
  <c r="E197" i="48"/>
  <c r="E196" i="48"/>
  <c r="E195" i="48"/>
  <c r="E194" i="48"/>
  <c r="E193" i="48"/>
  <c r="E192" i="48"/>
  <c r="E191" i="48"/>
  <c r="E190" i="48"/>
  <c r="E189" i="48"/>
  <c r="E188" i="48"/>
  <c r="E187" i="48"/>
  <c r="E186" i="48"/>
  <c r="E185" i="48"/>
  <c r="E184" i="48"/>
  <c r="E183" i="48"/>
  <c r="E182" i="48"/>
  <c r="E181" i="48"/>
  <c r="E180" i="48"/>
  <c r="E179" i="48"/>
  <c r="E178" i="48"/>
  <c r="Q176" i="48"/>
  <c r="P176" i="48"/>
  <c r="O176" i="48"/>
  <c r="N176" i="48"/>
  <c r="M176" i="48"/>
  <c r="L176" i="48"/>
  <c r="K176" i="48"/>
  <c r="J176" i="48"/>
  <c r="I176" i="48"/>
  <c r="H176" i="48"/>
  <c r="G176" i="48"/>
  <c r="F176" i="48"/>
  <c r="E175" i="48"/>
  <c r="E174" i="48"/>
  <c r="E173" i="48"/>
  <c r="E172" i="48"/>
  <c r="E171" i="48"/>
  <c r="E170" i="48"/>
  <c r="E169" i="48"/>
  <c r="E168" i="48"/>
  <c r="E167" i="48"/>
  <c r="E166" i="48"/>
  <c r="E165" i="48"/>
  <c r="E164" i="48"/>
  <c r="E163" i="48"/>
  <c r="E162" i="48"/>
  <c r="E161" i="48"/>
  <c r="E160" i="48"/>
  <c r="E159" i="48"/>
  <c r="E158" i="48"/>
  <c r="E157" i="48"/>
  <c r="E156" i="48"/>
  <c r="Q154" i="48"/>
  <c r="P154" i="48"/>
  <c r="O154" i="48"/>
  <c r="N154" i="48"/>
  <c r="M154" i="48"/>
  <c r="L154" i="48"/>
  <c r="K154" i="48"/>
  <c r="J154" i="48"/>
  <c r="I154" i="48"/>
  <c r="H154" i="48"/>
  <c r="G154" i="48"/>
  <c r="F154" i="48"/>
  <c r="E153" i="48"/>
  <c r="E152" i="48"/>
  <c r="E151" i="48"/>
  <c r="E150" i="48"/>
  <c r="E149" i="48"/>
  <c r="E148" i="48"/>
  <c r="E147" i="48"/>
  <c r="E146" i="48"/>
  <c r="E145" i="48"/>
  <c r="E144" i="48"/>
  <c r="E143" i="48"/>
  <c r="E142" i="48"/>
  <c r="E141" i="48"/>
  <c r="E140" i="48"/>
  <c r="E139" i="48"/>
  <c r="E138" i="48"/>
  <c r="E137" i="48"/>
  <c r="E136" i="48"/>
  <c r="E135" i="48"/>
  <c r="E134" i="48"/>
  <c r="Q132" i="48"/>
  <c r="P132" i="48"/>
  <c r="O132" i="48"/>
  <c r="N132" i="48"/>
  <c r="M132" i="48"/>
  <c r="L132" i="48"/>
  <c r="K132" i="48"/>
  <c r="J132" i="48"/>
  <c r="I132" i="48"/>
  <c r="H132" i="48"/>
  <c r="G132" i="48"/>
  <c r="F132" i="48"/>
  <c r="E131" i="48"/>
  <c r="E130" i="48"/>
  <c r="E129" i="48"/>
  <c r="E128" i="48"/>
  <c r="E127" i="48"/>
  <c r="E126" i="48"/>
  <c r="E125" i="48"/>
  <c r="E124" i="48"/>
  <c r="E123" i="48"/>
  <c r="E122" i="48"/>
  <c r="E121" i="48"/>
  <c r="E120" i="48"/>
  <c r="E119" i="48"/>
  <c r="E118" i="48"/>
  <c r="E117" i="48"/>
  <c r="E116" i="48"/>
  <c r="E115" i="48"/>
  <c r="E114" i="48"/>
  <c r="E113" i="48"/>
  <c r="E112" i="48"/>
  <c r="Q110" i="48"/>
  <c r="P110" i="48"/>
  <c r="O110" i="48"/>
  <c r="N110" i="48"/>
  <c r="M110" i="48"/>
  <c r="L110" i="48"/>
  <c r="K110" i="48"/>
  <c r="J110" i="48"/>
  <c r="I110" i="48"/>
  <c r="H110" i="48"/>
  <c r="G110" i="48"/>
  <c r="F110" i="48"/>
  <c r="E109" i="48"/>
  <c r="E108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94" i="48"/>
  <c r="E93" i="48"/>
  <c r="E92" i="48"/>
  <c r="E91" i="48"/>
  <c r="E90" i="48"/>
  <c r="Q88" i="48"/>
  <c r="P88" i="48"/>
  <c r="O88" i="48"/>
  <c r="N88" i="48"/>
  <c r="M88" i="48"/>
  <c r="L88" i="48"/>
  <c r="K88" i="48"/>
  <c r="J88" i="48"/>
  <c r="I88" i="48"/>
  <c r="H88" i="48"/>
  <c r="G88" i="48"/>
  <c r="F88" i="48"/>
  <c r="E87" i="48"/>
  <c r="E86" i="48"/>
  <c r="E85" i="48"/>
  <c r="E84" i="48"/>
  <c r="E83" i="48"/>
  <c r="E82" i="48"/>
  <c r="E81" i="48"/>
  <c r="E80" i="48"/>
  <c r="E79" i="48"/>
  <c r="E78" i="48"/>
  <c r="E77" i="48"/>
  <c r="E76" i="48"/>
  <c r="E75" i="48"/>
  <c r="E74" i="48"/>
  <c r="E73" i="48"/>
  <c r="E72" i="48"/>
  <c r="E71" i="48"/>
  <c r="E70" i="48"/>
  <c r="E69" i="48"/>
  <c r="E68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5" i="48"/>
  <c r="E64" i="48"/>
  <c r="E63" i="48"/>
  <c r="E62" i="48"/>
  <c r="E61" i="48"/>
  <c r="E60" i="48"/>
  <c r="E59" i="48"/>
  <c r="E58" i="48"/>
  <c r="E57" i="48"/>
  <c r="E56" i="48"/>
  <c r="E55" i="48"/>
  <c r="E54" i="48"/>
  <c r="E53" i="48"/>
  <c r="E52" i="48"/>
  <c r="E51" i="48"/>
  <c r="E50" i="48"/>
  <c r="E49" i="48"/>
  <c r="E48" i="48"/>
  <c r="E47" i="48"/>
  <c r="E46" i="48"/>
  <c r="Q44" i="48"/>
  <c r="Q200" i="48" s="1"/>
  <c r="P44" i="48"/>
  <c r="P200" i="48" s="1"/>
  <c r="O44" i="48"/>
  <c r="O200" i="48" s="1"/>
  <c r="N44" i="48"/>
  <c r="N200" i="48" s="1"/>
  <c r="M44" i="48"/>
  <c r="M200" i="48" s="1"/>
  <c r="L44" i="48"/>
  <c r="L200" i="48" s="1"/>
  <c r="K44" i="48"/>
  <c r="K200" i="48" s="1"/>
  <c r="J44" i="48"/>
  <c r="J200" i="48" s="1"/>
  <c r="I44" i="48"/>
  <c r="I200" i="48" s="1"/>
  <c r="H44" i="48"/>
  <c r="H200" i="48" s="1"/>
  <c r="G44" i="48"/>
  <c r="G200" i="48" s="1"/>
  <c r="F44" i="48"/>
  <c r="F200" i="48" s="1"/>
  <c r="E43" i="48"/>
  <c r="E42" i="48"/>
  <c r="E41" i="48"/>
  <c r="E40" i="48"/>
  <c r="E39" i="48"/>
  <c r="E38" i="48"/>
  <c r="E37" i="48"/>
  <c r="E36" i="48"/>
  <c r="E35" i="48"/>
  <c r="E34" i="48"/>
  <c r="E33" i="48"/>
  <c r="E32" i="48"/>
  <c r="E31" i="48"/>
  <c r="E30" i="48"/>
  <c r="E29" i="48"/>
  <c r="E28" i="48"/>
  <c r="E27" i="48"/>
  <c r="E26" i="48"/>
  <c r="E25" i="48"/>
  <c r="E24" i="48"/>
  <c r="E23" i="48"/>
  <c r="E22" i="48"/>
  <c r="E21" i="48"/>
  <c r="E20" i="48"/>
  <c r="D10" i="48"/>
  <c r="A3" i="48"/>
  <c r="C14" i="44" s="1"/>
  <c r="Q198" i="47"/>
  <c r="P198" i="47"/>
  <c r="O198" i="47"/>
  <c r="N198" i="47"/>
  <c r="M198" i="47"/>
  <c r="L198" i="47"/>
  <c r="K198" i="47"/>
  <c r="J198" i="47"/>
  <c r="I198" i="47"/>
  <c r="H198" i="47"/>
  <c r="G198" i="47"/>
  <c r="F198" i="47"/>
  <c r="E197" i="47"/>
  <c r="E196" i="47"/>
  <c r="E195" i="47"/>
  <c r="E194" i="47"/>
  <c r="E193" i="47"/>
  <c r="E192" i="47"/>
  <c r="E191" i="47"/>
  <c r="E190" i="47"/>
  <c r="E189" i="47"/>
  <c r="E188" i="47"/>
  <c r="E187" i="47"/>
  <c r="E186" i="47"/>
  <c r="E185" i="47"/>
  <c r="E184" i="47"/>
  <c r="E183" i="47"/>
  <c r="E182" i="47"/>
  <c r="E181" i="47"/>
  <c r="E180" i="47"/>
  <c r="E179" i="47"/>
  <c r="E178" i="47"/>
  <c r="Q176" i="47"/>
  <c r="P176" i="47"/>
  <c r="O176" i="47"/>
  <c r="N176" i="47"/>
  <c r="M176" i="47"/>
  <c r="L176" i="47"/>
  <c r="K176" i="47"/>
  <c r="J176" i="47"/>
  <c r="I176" i="47"/>
  <c r="H176" i="47"/>
  <c r="G176" i="47"/>
  <c r="F176" i="47"/>
  <c r="E175" i="47"/>
  <c r="E174" i="47"/>
  <c r="E173" i="47"/>
  <c r="E172" i="47"/>
  <c r="E171" i="47"/>
  <c r="E170" i="47"/>
  <c r="E169" i="47"/>
  <c r="E168" i="47"/>
  <c r="E167" i="47"/>
  <c r="E166" i="47"/>
  <c r="E165" i="47"/>
  <c r="E164" i="47"/>
  <c r="E163" i="47"/>
  <c r="E162" i="47"/>
  <c r="E161" i="47"/>
  <c r="E160" i="47"/>
  <c r="E159" i="47"/>
  <c r="E158" i="47"/>
  <c r="E157" i="47"/>
  <c r="E156" i="47"/>
  <c r="Q154" i="47"/>
  <c r="P154" i="47"/>
  <c r="O154" i="47"/>
  <c r="N154" i="47"/>
  <c r="M154" i="47"/>
  <c r="L154" i="47"/>
  <c r="K154" i="47"/>
  <c r="J154" i="47"/>
  <c r="I154" i="47"/>
  <c r="H154" i="47"/>
  <c r="G154" i="47"/>
  <c r="F154" i="47"/>
  <c r="E153" i="47"/>
  <c r="E152" i="47"/>
  <c r="E151" i="47"/>
  <c r="E150" i="47"/>
  <c r="E149" i="47"/>
  <c r="E148" i="47"/>
  <c r="E147" i="47"/>
  <c r="E146" i="47"/>
  <c r="E145" i="47"/>
  <c r="E144" i="47"/>
  <c r="E143" i="47"/>
  <c r="E142" i="47"/>
  <c r="E141" i="47"/>
  <c r="E140" i="47"/>
  <c r="E139" i="47"/>
  <c r="E138" i="47"/>
  <c r="E137" i="47"/>
  <c r="E136" i="47"/>
  <c r="E135" i="47"/>
  <c r="E134" i="47"/>
  <c r="Q132" i="47"/>
  <c r="P132" i="47"/>
  <c r="O132" i="47"/>
  <c r="N132" i="47"/>
  <c r="M132" i="47"/>
  <c r="L132" i="47"/>
  <c r="K132" i="47"/>
  <c r="J132" i="47"/>
  <c r="I132" i="47"/>
  <c r="H132" i="47"/>
  <c r="G132" i="47"/>
  <c r="F132" i="47"/>
  <c r="E131" i="47"/>
  <c r="E130" i="47"/>
  <c r="E129" i="47"/>
  <c r="E128" i="47"/>
  <c r="E127" i="47"/>
  <c r="E126" i="47"/>
  <c r="E125" i="47"/>
  <c r="E124" i="47"/>
  <c r="E123" i="47"/>
  <c r="E122" i="47"/>
  <c r="E121" i="47"/>
  <c r="E120" i="47"/>
  <c r="E119" i="47"/>
  <c r="E118" i="47"/>
  <c r="E117" i="47"/>
  <c r="E116" i="47"/>
  <c r="E115" i="47"/>
  <c r="E114" i="47"/>
  <c r="E113" i="47"/>
  <c r="E112" i="47"/>
  <c r="Q110" i="47"/>
  <c r="P110" i="47"/>
  <c r="O110" i="47"/>
  <c r="N110" i="47"/>
  <c r="M110" i="47"/>
  <c r="L110" i="47"/>
  <c r="K110" i="47"/>
  <c r="J110" i="47"/>
  <c r="I110" i="47"/>
  <c r="H110" i="47"/>
  <c r="G110" i="47"/>
  <c r="F110" i="47"/>
  <c r="E109" i="47"/>
  <c r="E108" i="47"/>
  <c r="E107" i="47"/>
  <c r="E106" i="47"/>
  <c r="E105" i="47"/>
  <c r="E104" i="47"/>
  <c r="E103" i="47"/>
  <c r="E102" i="47"/>
  <c r="E101" i="47"/>
  <c r="E100" i="47"/>
  <c r="E99" i="47"/>
  <c r="E98" i="47"/>
  <c r="E97" i="47"/>
  <c r="E96" i="47"/>
  <c r="E95" i="47"/>
  <c r="E94" i="47"/>
  <c r="E93" i="47"/>
  <c r="E92" i="47"/>
  <c r="E91" i="47"/>
  <c r="E90" i="47"/>
  <c r="Q88" i="47"/>
  <c r="P88" i="47"/>
  <c r="O88" i="47"/>
  <c r="N88" i="47"/>
  <c r="M88" i="47"/>
  <c r="L88" i="47"/>
  <c r="K88" i="47"/>
  <c r="J88" i="47"/>
  <c r="I88" i="47"/>
  <c r="H88" i="47"/>
  <c r="G88" i="47"/>
  <c r="F88" i="47"/>
  <c r="E87" i="47"/>
  <c r="E86" i="47"/>
  <c r="E85" i="47"/>
  <c r="E84" i="47"/>
  <c r="E83" i="47"/>
  <c r="E82" i="47"/>
  <c r="E81" i="47"/>
  <c r="E80" i="47"/>
  <c r="E79" i="47"/>
  <c r="E78" i="47"/>
  <c r="E77" i="47"/>
  <c r="E76" i="47"/>
  <c r="E75" i="47"/>
  <c r="E74" i="47"/>
  <c r="E73" i="47"/>
  <c r="E72" i="47"/>
  <c r="E71" i="47"/>
  <c r="E70" i="47"/>
  <c r="E69" i="47"/>
  <c r="E68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5" i="47"/>
  <c r="E64" i="47"/>
  <c r="E63" i="47"/>
  <c r="E62" i="47"/>
  <c r="E61" i="47"/>
  <c r="E60" i="47"/>
  <c r="E59" i="47"/>
  <c r="E58" i="47"/>
  <c r="E57" i="47"/>
  <c r="E56" i="47"/>
  <c r="E55" i="47"/>
  <c r="E54" i="47"/>
  <c r="E53" i="47"/>
  <c r="E52" i="47"/>
  <c r="E51" i="47"/>
  <c r="E50" i="47"/>
  <c r="E49" i="47"/>
  <c r="E48" i="47"/>
  <c r="E47" i="47"/>
  <c r="E46" i="47"/>
  <c r="Q44" i="47"/>
  <c r="Q200" i="47" s="1"/>
  <c r="P44" i="47"/>
  <c r="P200" i="47" s="1"/>
  <c r="O44" i="47"/>
  <c r="O200" i="47" s="1"/>
  <c r="N44" i="47"/>
  <c r="N200" i="47" s="1"/>
  <c r="M44" i="47"/>
  <c r="M200" i="47" s="1"/>
  <c r="L44" i="47"/>
  <c r="L200" i="47" s="1"/>
  <c r="K44" i="47"/>
  <c r="K200" i="47" s="1"/>
  <c r="J44" i="47"/>
  <c r="J200" i="47" s="1"/>
  <c r="I44" i="47"/>
  <c r="I200" i="47" s="1"/>
  <c r="H44" i="47"/>
  <c r="H200" i="47" s="1"/>
  <c r="G44" i="47"/>
  <c r="G200" i="47" s="1"/>
  <c r="F44" i="47"/>
  <c r="F200" i="47" s="1"/>
  <c r="E43" i="47"/>
  <c r="E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D10" i="47"/>
  <c r="A3" i="47"/>
  <c r="C13" i="44" s="1"/>
  <c r="Q198" i="46"/>
  <c r="P198" i="46"/>
  <c r="O198" i="46"/>
  <c r="N198" i="46"/>
  <c r="M198" i="46"/>
  <c r="L198" i="46"/>
  <c r="K198" i="46"/>
  <c r="J198" i="46"/>
  <c r="I198" i="46"/>
  <c r="H198" i="46"/>
  <c r="G198" i="46"/>
  <c r="F198" i="46"/>
  <c r="E197" i="46"/>
  <c r="E196" i="46"/>
  <c r="E195" i="46"/>
  <c r="E194" i="46"/>
  <c r="E193" i="46"/>
  <c r="E192" i="46"/>
  <c r="E191" i="46"/>
  <c r="E190" i="46"/>
  <c r="E189" i="46"/>
  <c r="E188" i="46"/>
  <c r="E187" i="46"/>
  <c r="E186" i="46"/>
  <c r="E185" i="46"/>
  <c r="E184" i="46"/>
  <c r="E183" i="46"/>
  <c r="E182" i="46"/>
  <c r="E181" i="46"/>
  <c r="E180" i="46"/>
  <c r="E179" i="46"/>
  <c r="E178" i="46"/>
  <c r="E198" i="46" s="1"/>
  <c r="Q176" i="46"/>
  <c r="P176" i="46"/>
  <c r="O176" i="46"/>
  <c r="N176" i="46"/>
  <c r="M176" i="46"/>
  <c r="L176" i="46"/>
  <c r="K176" i="46"/>
  <c r="J176" i="46"/>
  <c r="I176" i="46"/>
  <c r="H176" i="46"/>
  <c r="G176" i="46"/>
  <c r="F176" i="46"/>
  <c r="E175" i="46"/>
  <c r="E174" i="46"/>
  <c r="E173" i="46"/>
  <c r="E172" i="46"/>
  <c r="E171" i="46"/>
  <c r="E170" i="46"/>
  <c r="E169" i="46"/>
  <c r="E168" i="46"/>
  <c r="E167" i="46"/>
  <c r="E166" i="46"/>
  <c r="E165" i="46"/>
  <c r="E164" i="46"/>
  <c r="E163" i="46"/>
  <c r="E162" i="46"/>
  <c r="E161" i="46"/>
  <c r="E160" i="46"/>
  <c r="E159" i="46"/>
  <c r="E158" i="46"/>
  <c r="E157" i="46"/>
  <c r="E156" i="46"/>
  <c r="E176" i="46" s="1"/>
  <c r="Q154" i="46"/>
  <c r="P154" i="46"/>
  <c r="O154" i="46"/>
  <c r="N154" i="46"/>
  <c r="M154" i="46"/>
  <c r="L154" i="46"/>
  <c r="K154" i="46"/>
  <c r="J154" i="46"/>
  <c r="I154" i="46"/>
  <c r="H154" i="46"/>
  <c r="G154" i="46"/>
  <c r="F154" i="46"/>
  <c r="E153" i="46"/>
  <c r="E152" i="46"/>
  <c r="E151" i="46"/>
  <c r="E150" i="46"/>
  <c r="E149" i="46"/>
  <c r="E148" i="46"/>
  <c r="E147" i="46"/>
  <c r="E146" i="46"/>
  <c r="E145" i="46"/>
  <c r="E144" i="46"/>
  <c r="E143" i="46"/>
  <c r="E142" i="46"/>
  <c r="E141" i="46"/>
  <c r="E140" i="46"/>
  <c r="E139" i="46"/>
  <c r="E138" i="46"/>
  <c r="E137" i="46"/>
  <c r="E136" i="46"/>
  <c r="E135" i="46"/>
  <c r="E134" i="46"/>
  <c r="E154" i="46" s="1"/>
  <c r="Q132" i="46"/>
  <c r="P132" i="46"/>
  <c r="O132" i="46"/>
  <c r="N132" i="46"/>
  <c r="M132" i="46"/>
  <c r="L132" i="46"/>
  <c r="K132" i="46"/>
  <c r="J132" i="46"/>
  <c r="I132" i="46"/>
  <c r="H132" i="46"/>
  <c r="G132" i="46"/>
  <c r="F132" i="46"/>
  <c r="E131" i="46"/>
  <c r="E130" i="46"/>
  <c r="E129" i="46"/>
  <c r="E128" i="46"/>
  <c r="E127" i="46"/>
  <c r="E126" i="46"/>
  <c r="E125" i="46"/>
  <c r="E124" i="46"/>
  <c r="E123" i="46"/>
  <c r="E122" i="46"/>
  <c r="E121" i="46"/>
  <c r="E120" i="46"/>
  <c r="E119" i="46"/>
  <c r="E118" i="46"/>
  <c r="E117" i="46"/>
  <c r="E116" i="46"/>
  <c r="E115" i="46"/>
  <c r="E114" i="46"/>
  <c r="E113" i="46"/>
  <c r="E112" i="46"/>
  <c r="Q110" i="46"/>
  <c r="P110" i="46"/>
  <c r="O110" i="46"/>
  <c r="N110" i="46"/>
  <c r="M110" i="46"/>
  <c r="L110" i="46"/>
  <c r="K110" i="46"/>
  <c r="J110" i="46"/>
  <c r="I110" i="46"/>
  <c r="H110" i="46"/>
  <c r="G110" i="46"/>
  <c r="F110" i="46"/>
  <c r="E109" i="46"/>
  <c r="E108" i="46"/>
  <c r="E107" i="46"/>
  <c r="E106" i="46"/>
  <c r="E105" i="46"/>
  <c r="E104" i="46"/>
  <c r="E103" i="46"/>
  <c r="E102" i="46"/>
  <c r="E101" i="46"/>
  <c r="E100" i="46"/>
  <c r="E99" i="46"/>
  <c r="E98" i="46"/>
  <c r="E97" i="46"/>
  <c r="E96" i="46"/>
  <c r="E95" i="46"/>
  <c r="E94" i="46"/>
  <c r="E93" i="46"/>
  <c r="E92" i="46"/>
  <c r="E91" i="46"/>
  <c r="E90" i="46"/>
  <c r="E110" i="46" s="1"/>
  <c r="Q88" i="46"/>
  <c r="P88" i="46"/>
  <c r="O88" i="46"/>
  <c r="N88" i="46"/>
  <c r="M88" i="46"/>
  <c r="L88" i="46"/>
  <c r="K88" i="46"/>
  <c r="J88" i="46"/>
  <c r="I88" i="46"/>
  <c r="H88" i="46"/>
  <c r="G88" i="46"/>
  <c r="F88" i="46"/>
  <c r="E87" i="46"/>
  <c r="E86" i="46"/>
  <c r="E85" i="46"/>
  <c r="E84" i="46"/>
  <c r="E83" i="46"/>
  <c r="E82" i="46"/>
  <c r="E81" i="46"/>
  <c r="E80" i="46"/>
  <c r="E79" i="46"/>
  <c r="E78" i="46"/>
  <c r="E77" i="46"/>
  <c r="E76" i="46"/>
  <c r="E75" i="46"/>
  <c r="E74" i="46"/>
  <c r="E73" i="46"/>
  <c r="E72" i="46"/>
  <c r="E71" i="46"/>
  <c r="E70" i="46"/>
  <c r="E69" i="46"/>
  <c r="E68" i="46"/>
  <c r="E88" i="46" s="1"/>
  <c r="Q66" i="46"/>
  <c r="P66" i="46"/>
  <c r="O66" i="46"/>
  <c r="N66" i="46"/>
  <c r="M66" i="46"/>
  <c r="L66" i="46"/>
  <c r="K66" i="46"/>
  <c r="J66" i="46"/>
  <c r="I66" i="46"/>
  <c r="H66" i="46"/>
  <c r="G66" i="46"/>
  <c r="F66" i="46"/>
  <c r="E65" i="46"/>
  <c r="E64" i="46"/>
  <c r="E63" i="46"/>
  <c r="E62" i="46"/>
  <c r="E61" i="46"/>
  <c r="E60" i="46"/>
  <c r="E59" i="46"/>
  <c r="E58" i="46"/>
  <c r="E57" i="46"/>
  <c r="E56" i="46"/>
  <c r="E55" i="46"/>
  <c r="E54" i="46"/>
  <c r="E53" i="46"/>
  <c r="E52" i="46"/>
  <c r="E51" i="46"/>
  <c r="E50" i="46"/>
  <c r="E49" i="46"/>
  <c r="E48" i="46"/>
  <c r="E47" i="46"/>
  <c r="E46" i="46"/>
  <c r="E66" i="46" s="1"/>
  <c r="Q44" i="46"/>
  <c r="Q200" i="46" s="1"/>
  <c r="P44" i="46"/>
  <c r="P200" i="46" s="1"/>
  <c r="O44" i="46"/>
  <c r="O200" i="46" s="1"/>
  <c r="N44" i="46"/>
  <c r="N200" i="46" s="1"/>
  <c r="M44" i="46"/>
  <c r="M200" i="46" s="1"/>
  <c r="L44" i="46"/>
  <c r="L200" i="46" s="1"/>
  <c r="K44" i="46"/>
  <c r="K200" i="46" s="1"/>
  <c r="J44" i="46"/>
  <c r="J200" i="46" s="1"/>
  <c r="I44" i="46"/>
  <c r="I200" i="46" s="1"/>
  <c r="H44" i="46"/>
  <c r="H200" i="46" s="1"/>
  <c r="G44" i="46"/>
  <c r="G200" i="46" s="1"/>
  <c r="F44" i="46"/>
  <c r="F200" i="46" s="1"/>
  <c r="E43" i="46"/>
  <c r="E42" i="46"/>
  <c r="E41" i="46"/>
  <c r="E40" i="46"/>
  <c r="E39" i="46"/>
  <c r="E38" i="46"/>
  <c r="E37" i="46"/>
  <c r="E36" i="46"/>
  <c r="E35" i="46"/>
  <c r="E34" i="46"/>
  <c r="E33" i="46"/>
  <c r="E32" i="46"/>
  <c r="E31" i="46"/>
  <c r="E30" i="46"/>
  <c r="E29" i="46"/>
  <c r="E28" i="46"/>
  <c r="E27" i="46"/>
  <c r="E26" i="46"/>
  <c r="E25" i="46"/>
  <c r="E24" i="46"/>
  <c r="E23" i="46"/>
  <c r="E22" i="46"/>
  <c r="E21" i="46"/>
  <c r="E20" i="46"/>
  <c r="D10" i="46"/>
  <c r="A3" i="46"/>
  <c r="C12" i="44" s="1"/>
  <c r="Q198" i="45"/>
  <c r="P198" i="45"/>
  <c r="O198" i="45"/>
  <c r="N198" i="45"/>
  <c r="M198" i="45"/>
  <c r="L198" i="45"/>
  <c r="K198" i="45"/>
  <c r="J198" i="45"/>
  <c r="I198" i="45"/>
  <c r="H198" i="45"/>
  <c r="G198" i="45"/>
  <c r="F198" i="45"/>
  <c r="E197" i="45"/>
  <c r="E196" i="45"/>
  <c r="E195" i="45"/>
  <c r="E194" i="45"/>
  <c r="E193" i="45"/>
  <c r="E192" i="45"/>
  <c r="E191" i="45"/>
  <c r="E190" i="45"/>
  <c r="E189" i="45"/>
  <c r="E188" i="45"/>
  <c r="E187" i="45"/>
  <c r="E186" i="45"/>
  <c r="E185" i="45"/>
  <c r="E184" i="45"/>
  <c r="E183" i="45"/>
  <c r="E182" i="45"/>
  <c r="E181" i="45"/>
  <c r="E180" i="45"/>
  <c r="E179" i="45"/>
  <c r="E178" i="45"/>
  <c r="Q176" i="45"/>
  <c r="P176" i="45"/>
  <c r="O176" i="45"/>
  <c r="N176" i="45"/>
  <c r="M176" i="45"/>
  <c r="L176" i="45"/>
  <c r="K176" i="45"/>
  <c r="J176" i="45"/>
  <c r="I176" i="45"/>
  <c r="H176" i="45"/>
  <c r="G176" i="45"/>
  <c r="F176" i="45"/>
  <c r="E175" i="45"/>
  <c r="E174" i="45"/>
  <c r="E173" i="45"/>
  <c r="E172" i="45"/>
  <c r="E171" i="45"/>
  <c r="E170" i="45"/>
  <c r="E169" i="45"/>
  <c r="E168" i="45"/>
  <c r="E167" i="45"/>
  <c r="E166" i="45"/>
  <c r="E165" i="45"/>
  <c r="E164" i="45"/>
  <c r="E163" i="45"/>
  <c r="E162" i="45"/>
  <c r="E161" i="45"/>
  <c r="E160" i="45"/>
  <c r="E159" i="45"/>
  <c r="E158" i="45"/>
  <c r="E157" i="45"/>
  <c r="E156" i="45"/>
  <c r="Q154" i="45"/>
  <c r="P154" i="45"/>
  <c r="O154" i="45"/>
  <c r="N154" i="45"/>
  <c r="M154" i="45"/>
  <c r="L154" i="45"/>
  <c r="K154" i="45"/>
  <c r="J154" i="45"/>
  <c r="I154" i="45"/>
  <c r="H154" i="45"/>
  <c r="G154" i="45"/>
  <c r="F154" i="45"/>
  <c r="E153" i="45"/>
  <c r="E152" i="45"/>
  <c r="E151" i="45"/>
  <c r="E150" i="45"/>
  <c r="E149" i="45"/>
  <c r="E148" i="45"/>
  <c r="E147" i="45"/>
  <c r="E146" i="45"/>
  <c r="E145" i="45"/>
  <c r="E144" i="45"/>
  <c r="E143" i="45"/>
  <c r="E142" i="45"/>
  <c r="E141" i="45"/>
  <c r="E140" i="45"/>
  <c r="E139" i="45"/>
  <c r="E138" i="45"/>
  <c r="E137" i="45"/>
  <c r="E136" i="45"/>
  <c r="E135" i="45"/>
  <c r="E134" i="45"/>
  <c r="Q132" i="45"/>
  <c r="P132" i="45"/>
  <c r="O132" i="45"/>
  <c r="N132" i="45"/>
  <c r="M132" i="45"/>
  <c r="L132" i="45"/>
  <c r="K132" i="45"/>
  <c r="J132" i="45"/>
  <c r="I132" i="45"/>
  <c r="H132" i="45"/>
  <c r="G132" i="45"/>
  <c r="F132" i="45"/>
  <c r="E131" i="45"/>
  <c r="E130" i="45"/>
  <c r="E129" i="45"/>
  <c r="E128" i="45"/>
  <c r="E127" i="45"/>
  <c r="E126" i="45"/>
  <c r="E125" i="45"/>
  <c r="E124" i="45"/>
  <c r="E123" i="45"/>
  <c r="E122" i="45"/>
  <c r="E121" i="45"/>
  <c r="E120" i="45"/>
  <c r="E119" i="45"/>
  <c r="E118" i="45"/>
  <c r="E117" i="45"/>
  <c r="E116" i="45"/>
  <c r="E115" i="45"/>
  <c r="E114" i="45"/>
  <c r="E113" i="45"/>
  <c r="E112" i="45"/>
  <c r="Q110" i="45"/>
  <c r="P110" i="45"/>
  <c r="O110" i="45"/>
  <c r="N110" i="45"/>
  <c r="M110" i="45"/>
  <c r="L110" i="45"/>
  <c r="K110" i="45"/>
  <c r="J110" i="45"/>
  <c r="I110" i="45"/>
  <c r="H110" i="45"/>
  <c r="G110" i="45"/>
  <c r="F110" i="45"/>
  <c r="E109" i="45"/>
  <c r="E108" i="45"/>
  <c r="E107" i="45"/>
  <c r="E106" i="45"/>
  <c r="E105" i="45"/>
  <c r="E104" i="45"/>
  <c r="E103" i="45"/>
  <c r="E102" i="45"/>
  <c r="E101" i="45"/>
  <c r="E100" i="45"/>
  <c r="E99" i="45"/>
  <c r="E98" i="45"/>
  <c r="E97" i="45"/>
  <c r="E96" i="45"/>
  <c r="E95" i="45"/>
  <c r="E94" i="45"/>
  <c r="E93" i="45"/>
  <c r="E92" i="45"/>
  <c r="E91" i="45"/>
  <c r="E90" i="45"/>
  <c r="Q88" i="45"/>
  <c r="P88" i="45"/>
  <c r="O88" i="45"/>
  <c r="N88" i="45"/>
  <c r="M88" i="45"/>
  <c r="L88" i="45"/>
  <c r="K88" i="45"/>
  <c r="J88" i="45"/>
  <c r="I88" i="45"/>
  <c r="H88" i="45"/>
  <c r="G88" i="45"/>
  <c r="F88" i="45"/>
  <c r="E87" i="45"/>
  <c r="E86" i="45"/>
  <c r="E85" i="45"/>
  <c r="E84" i="45"/>
  <c r="E83" i="45"/>
  <c r="E82" i="45"/>
  <c r="E81" i="45"/>
  <c r="E80" i="45"/>
  <c r="E79" i="45"/>
  <c r="E78" i="45"/>
  <c r="E77" i="45"/>
  <c r="E76" i="45"/>
  <c r="E75" i="45"/>
  <c r="E74" i="45"/>
  <c r="E73" i="45"/>
  <c r="E72" i="45"/>
  <c r="E71" i="45"/>
  <c r="E70" i="45"/>
  <c r="E69" i="45"/>
  <c r="E68" i="45"/>
  <c r="Q66" i="45"/>
  <c r="P66" i="45"/>
  <c r="O66" i="45"/>
  <c r="N66" i="45"/>
  <c r="M66" i="45"/>
  <c r="L66" i="45"/>
  <c r="K66" i="45"/>
  <c r="J66" i="45"/>
  <c r="I66" i="45"/>
  <c r="H66" i="45"/>
  <c r="G66" i="45"/>
  <c r="F66" i="45"/>
  <c r="E65" i="45"/>
  <c r="E64" i="45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Q44" i="45"/>
  <c r="Q200" i="45" s="1"/>
  <c r="P44" i="45"/>
  <c r="P200" i="45" s="1"/>
  <c r="O44" i="45"/>
  <c r="O200" i="45" s="1"/>
  <c r="N44" i="45"/>
  <c r="N200" i="45" s="1"/>
  <c r="M44" i="45"/>
  <c r="M200" i="45" s="1"/>
  <c r="L44" i="45"/>
  <c r="L200" i="45" s="1"/>
  <c r="K44" i="45"/>
  <c r="K200" i="45" s="1"/>
  <c r="J44" i="45"/>
  <c r="J200" i="45" s="1"/>
  <c r="I44" i="45"/>
  <c r="I200" i="45" s="1"/>
  <c r="H44" i="45"/>
  <c r="H200" i="45" s="1"/>
  <c r="G44" i="45"/>
  <c r="G200" i="45" s="1"/>
  <c r="F44" i="45"/>
  <c r="F200" i="45" s="1"/>
  <c r="E43" i="45"/>
  <c r="E42" i="45"/>
  <c r="E41" i="45"/>
  <c r="E40" i="45"/>
  <c r="E39" i="45"/>
  <c r="E38" i="45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24" i="45"/>
  <c r="E23" i="45"/>
  <c r="E22" i="45"/>
  <c r="E21" i="45"/>
  <c r="E20" i="45"/>
  <c r="D10" i="45"/>
  <c r="A3" i="45"/>
  <c r="C11" i="44" s="1"/>
  <c r="A4" i="44"/>
  <c r="B13" i="51" s="1"/>
  <c r="Q198" i="43"/>
  <c r="P198" i="43"/>
  <c r="O198" i="43"/>
  <c r="N198" i="43"/>
  <c r="M198" i="43"/>
  <c r="L198" i="43"/>
  <c r="K198" i="43"/>
  <c r="J198" i="43"/>
  <c r="I198" i="43"/>
  <c r="H198" i="43"/>
  <c r="G198" i="43"/>
  <c r="F198" i="43"/>
  <c r="E197" i="43"/>
  <c r="E196" i="43"/>
  <c r="E195" i="43"/>
  <c r="E194" i="43"/>
  <c r="E193" i="43"/>
  <c r="E192" i="43"/>
  <c r="E191" i="43"/>
  <c r="E190" i="43"/>
  <c r="E189" i="43"/>
  <c r="E188" i="43"/>
  <c r="E187" i="43"/>
  <c r="E186" i="43"/>
  <c r="E185" i="43"/>
  <c r="E184" i="43"/>
  <c r="E183" i="43"/>
  <c r="E182" i="43"/>
  <c r="E181" i="43"/>
  <c r="E180" i="43"/>
  <c r="E179" i="43"/>
  <c r="E178" i="43"/>
  <c r="Q176" i="43"/>
  <c r="P176" i="43"/>
  <c r="O176" i="43"/>
  <c r="N176" i="43"/>
  <c r="M176" i="43"/>
  <c r="L176" i="43"/>
  <c r="K176" i="43"/>
  <c r="J176" i="43"/>
  <c r="I176" i="43"/>
  <c r="H176" i="43"/>
  <c r="G176" i="43"/>
  <c r="F176" i="43"/>
  <c r="E175" i="43"/>
  <c r="E174" i="43"/>
  <c r="E173" i="43"/>
  <c r="E172" i="43"/>
  <c r="E171" i="43"/>
  <c r="E170" i="43"/>
  <c r="E169" i="43"/>
  <c r="E168" i="43"/>
  <c r="E167" i="43"/>
  <c r="E166" i="43"/>
  <c r="E165" i="43"/>
  <c r="E164" i="43"/>
  <c r="E163" i="43"/>
  <c r="E162" i="43"/>
  <c r="E161" i="43"/>
  <c r="E160" i="43"/>
  <c r="E159" i="43"/>
  <c r="E158" i="43"/>
  <c r="E157" i="43"/>
  <c r="E156" i="43"/>
  <c r="Q154" i="43"/>
  <c r="P154" i="43"/>
  <c r="O154" i="43"/>
  <c r="N154" i="43"/>
  <c r="M154" i="43"/>
  <c r="L154" i="43"/>
  <c r="K154" i="43"/>
  <c r="J154" i="43"/>
  <c r="I154" i="43"/>
  <c r="H154" i="43"/>
  <c r="G154" i="43"/>
  <c r="F154" i="43"/>
  <c r="E153" i="43"/>
  <c r="E152" i="43"/>
  <c r="E151" i="43"/>
  <c r="E150" i="43"/>
  <c r="E149" i="43"/>
  <c r="E148" i="43"/>
  <c r="E147" i="43"/>
  <c r="E146" i="43"/>
  <c r="E145" i="43"/>
  <c r="E144" i="43"/>
  <c r="E143" i="43"/>
  <c r="E142" i="43"/>
  <c r="E141" i="43"/>
  <c r="E140" i="43"/>
  <c r="E139" i="43"/>
  <c r="E138" i="43"/>
  <c r="E137" i="43"/>
  <c r="E136" i="43"/>
  <c r="E135" i="43"/>
  <c r="E134" i="43"/>
  <c r="Q132" i="43"/>
  <c r="P132" i="43"/>
  <c r="O132" i="43"/>
  <c r="N132" i="43"/>
  <c r="M132" i="43"/>
  <c r="L132" i="43"/>
  <c r="K132" i="43"/>
  <c r="J132" i="43"/>
  <c r="I132" i="43"/>
  <c r="H132" i="43"/>
  <c r="G132" i="43"/>
  <c r="F132" i="43"/>
  <c r="E131" i="43"/>
  <c r="E130" i="43"/>
  <c r="E129" i="43"/>
  <c r="E128" i="43"/>
  <c r="E127" i="43"/>
  <c r="E126" i="43"/>
  <c r="E125" i="43"/>
  <c r="E124" i="43"/>
  <c r="E123" i="43"/>
  <c r="E122" i="43"/>
  <c r="E121" i="43"/>
  <c r="E120" i="43"/>
  <c r="E119" i="43"/>
  <c r="E118" i="43"/>
  <c r="E117" i="43"/>
  <c r="E116" i="43"/>
  <c r="E115" i="43"/>
  <c r="E114" i="43"/>
  <c r="E113" i="43"/>
  <c r="E112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5" i="43"/>
  <c r="E64" i="43"/>
  <c r="E63" i="43"/>
  <c r="E62" i="43"/>
  <c r="E61" i="43"/>
  <c r="E60" i="43"/>
  <c r="E59" i="43"/>
  <c r="E58" i="43"/>
  <c r="E57" i="43"/>
  <c r="E56" i="43"/>
  <c r="E55" i="43"/>
  <c r="E54" i="43"/>
  <c r="E53" i="43"/>
  <c r="E52" i="43"/>
  <c r="E51" i="43"/>
  <c r="E50" i="43"/>
  <c r="E49" i="43"/>
  <c r="E48" i="43"/>
  <c r="E47" i="43"/>
  <c r="E46" i="43"/>
  <c r="Q44" i="43"/>
  <c r="Q200" i="43" s="1"/>
  <c r="P44" i="43"/>
  <c r="P200" i="43" s="1"/>
  <c r="O44" i="43"/>
  <c r="O200" i="43" s="1"/>
  <c r="N44" i="43"/>
  <c r="N200" i="43" s="1"/>
  <c r="M44" i="43"/>
  <c r="M200" i="43" s="1"/>
  <c r="L44" i="43"/>
  <c r="L200" i="43" s="1"/>
  <c r="K44" i="43"/>
  <c r="J44" i="43"/>
  <c r="J200" i="43" s="1"/>
  <c r="I44" i="43"/>
  <c r="I200" i="43" s="1"/>
  <c r="H44" i="43"/>
  <c r="H200" i="43" s="1"/>
  <c r="G44" i="43"/>
  <c r="G200" i="43" s="1"/>
  <c r="F44" i="43"/>
  <c r="F200" i="43" s="1"/>
  <c r="E43" i="43"/>
  <c r="E42" i="43"/>
  <c r="E41" i="43"/>
  <c r="E40" i="43"/>
  <c r="E39" i="43"/>
  <c r="E38" i="43"/>
  <c r="E37" i="43"/>
  <c r="E36" i="43"/>
  <c r="E35" i="43"/>
  <c r="E34" i="43"/>
  <c r="E33" i="43"/>
  <c r="E32" i="43"/>
  <c r="E31" i="43"/>
  <c r="E30" i="43"/>
  <c r="E29" i="43"/>
  <c r="E28" i="43"/>
  <c r="E27" i="43"/>
  <c r="E26" i="43"/>
  <c r="E25" i="43"/>
  <c r="E24" i="43"/>
  <c r="E23" i="43"/>
  <c r="E22" i="43"/>
  <c r="E21" i="43"/>
  <c r="E20" i="43"/>
  <c r="D10" i="43"/>
  <c r="A3" i="43"/>
  <c r="C15" i="38" s="1"/>
  <c r="Q198" i="42"/>
  <c r="P198" i="42"/>
  <c r="O198" i="42"/>
  <c r="N198" i="42"/>
  <c r="M198" i="42"/>
  <c r="L198" i="42"/>
  <c r="K198" i="42"/>
  <c r="J198" i="42"/>
  <c r="I198" i="42"/>
  <c r="H198" i="42"/>
  <c r="G198" i="42"/>
  <c r="F198" i="42"/>
  <c r="E197" i="42"/>
  <c r="E196" i="42"/>
  <c r="E195" i="42"/>
  <c r="E194" i="42"/>
  <c r="E193" i="42"/>
  <c r="E192" i="42"/>
  <c r="E191" i="42"/>
  <c r="E190" i="42"/>
  <c r="E189" i="42"/>
  <c r="E188" i="42"/>
  <c r="E187" i="42"/>
  <c r="E186" i="42"/>
  <c r="E185" i="42"/>
  <c r="E184" i="42"/>
  <c r="E183" i="42"/>
  <c r="E182" i="42"/>
  <c r="E181" i="42"/>
  <c r="E180" i="42"/>
  <c r="E179" i="42"/>
  <c r="E178" i="42"/>
  <c r="Q176" i="42"/>
  <c r="P176" i="42"/>
  <c r="O176" i="42"/>
  <c r="N176" i="42"/>
  <c r="M176" i="42"/>
  <c r="L176" i="42"/>
  <c r="K176" i="42"/>
  <c r="J176" i="42"/>
  <c r="I176" i="42"/>
  <c r="H176" i="42"/>
  <c r="G176" i="42"/>
  <c r="F176" i="42"/>
  <c r="E175" i="42"/>
  <c r="E174" i="42"/>
  <c r="E173" i="42"/>
  <c r="E172" i="42"/>
  <c r="E171" i="42"/>
  <c r="E170" i="42"/>
  <c r="E169" i="42"/>
  <c r="E168" i="42"/>
  <c r="E167" i="42"/>
  <c r="E166" i="42"/>
  <c r="E165" i="42"/>
  <c r="E164" i="42"/>
  <c r="E163" i="42"/>
  <c r="E162" i="42"/>
  <c r="E161" i="42"/>
  <c r="E160" i="42"/>
  <c r="E159" i="42"/>
  <c r="E158" i="42"/>
  <c r="E157" i="42"/>
  <c r="E156" i="42"/>
  <c r="Q154" i="42"/>
  <c r="P154" i="42"/>
  <c r="O154" i="42"/>
  <c r="N154" i="42"/>
  <c r="M154" i="42"/>
  <c r="L154" i="42"/>
  <c r="K154" i="42"/>
  <c r="J154" i="42"/>
  <c r="I154" i="42"/>
  <c r="H154" i="42"/>
  <c r="G154" i="42"/>
  <c r="F154" i="42"/>
  <c r="E153" i="42"/>
  <c r="E152" i="42"/>
  <c r="E151" i="42"/>
  <c r="E150" i="42"/>
  <c r="E149" i="42"/>
  <c r="E148" i="42"/>
  <c r="E147" i="42"/>
  <c r="E146" i="42"/>
  <c r="E145" i="42"/>
  <c r="E144" i="42"/>
  <c r="E143" i="42"/>
  <c r="E142" i="42"/>
  <c r="E141" i="42"/>
  <c r="E140" i="42"/>
  <c r="E139" i="42"/>
  <c r="E138" i="42"/>
  <c r="E137" i="42"/>
  <c r="E136" i="42"/>
  <c r="E135" i="42"/>
  <c r="E134" i="42"/>
  <c r="Q132" i="42"/>
  <c r="P132" i="42"/>
  <c r="O132" i="42"/>
  <c r="N132" i="42"/>
  <c r="M132" i="42"/>
  <c r="L132" i="42"/>
  <c r="K132" i="42"/>
  <c r="J132" i="42"/>
  <c r="I132" i="42"/>
  <c r="H132" i="42"/>
  <c r="G132" i="42"/>
  <c r="F132" i="42"/>
  <c r="E131" i="42"/>
  <c r="E130" i="42"/>
  <c r="E129" i="42"/>
  <c r="E128" i="42"/>
  <c r="E127" i="42"/>
  <c r="E126" i="42"/>
  <c r="E125" i="42"/>
  <c r="E124" i="42"/>
  <c r="E123" i="42"/>
  <c r="E122" i="42"/>
  <c r="E121" i="42"/>
  <c r="E120" i="42"/>
  <c r="E119" i="42"/>
  <c r="E118" i="42"/>
  <c r="E117" i="42"/>
  <c r="E116" i="42"/>
  <c r="E115" i="42"/>
  <c r="E114" i="42"/>
  <c r="E113" i="42"/>
  <c r="E112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E109" i="42"/>
  <c r="E108" i="42"/>
  <c r="E107" i="42"/>
  <c r="E106" i="42"/>
  <c r="E105" i="42"/>
  <c r="E104" i="42"/>
  <c r="E103" i="42"/>
  <c r="E102" i="42"/>
  <c r="E101" i="42"/>
  <c r="E100" i="42"/>
  <c r="E99" i="42"/>
  <c r="E98" i="42"/>
  <c r="E97" i="42"/>
  <c r="E96" i="42"/>
  <c r="E95" i="42"/>
  <c r="E94" i="42"/>
  <c r="E93" i="42"/>
  <c r="E92" i="42"/>
  <c r="E91" i="42"/>
  <c r="E90" i="42"/>
  <c r="Q88" i="42"/>
  <c r="P88" i="42"/>
  <c r="O88" i="42"/>
  <c r="N88" i="42"/>
  <c r="M88" i="42"/>
  <c r="L88" i="42"/>
  <c r="K88" i="42"/>
  <c r="J88" i="42"/>
  <c r="I88" i="42"/>
  <c r="H88" i="42"/>
  <c r="G88" i="42"/>
  <c r="F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E71" i="42"/>
  <c r="E70" i="42"/>
  <c r="E69" i="42"/>
  <c r="E68" i="42"/>
  <c r="Q66" i="42"/>
  <c r="P66" i="42"/>
  <c r="O66" i="42"/>
  <c r="N66" i="42"/>
  <c r="M66" i="42"/>
  <c r="L66" i="42"/>
  <c r="K66" i="42"/>
  <c r="J66" i="42"/>
  <c r="I66" i="42"/>
  <c r="H66" i="42"/>
  <c r="G66" i="42"/>
  <c r="F66" i="42"/>
  <c r="E65" i="42"/>
  <c r="E64" i="42"/>
  <c r="E63" i="42"/>
  <c r="E62" i="42"/>
  <c r="E61" i="42"/>
  <c r="E60" i="42"/>
  <c r="E59" i="42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Q44" i="42"/>
  <c r="Q200" i="42" s="1"/>
  <c r="P44" i="42"/>
  <c r="P200" i="42" s="1"/>
  <c r="O44" i="42"/>
  <c r="O200" i="42" s="1"/>
  <c r="N44" i="42"/>
  <c r="N200" i="42" s="1"/>
  <c r="M44" i="42"/>
  <c r="M200" i="42" s="1"/>
  <c r="L44" i="42"/>
  <c r="L200" i="42" s="1"/>
  <c r="K44" i="42"/>
  <c r="K200" i="42" s="1"/>
  <c r="J44" i="42"/>
  <c r="J200" i="42" s="1"/>
  <c r="I44" i="42"/>
  <c r="I200" i="42" s="1"/>
  <c r="H44" i="42"/>
  <c r="H200" i="42" s="1"/>
  <c r="G44" i="42"/>
  <c r="G200" i="42" s="1"/>
  <c r="F44" i="42"/>
  <c r="F200" i="42" s="1"/>
  <c r="E43" i="42"/>
  <c r="E42" i="42"/>
  <c r="E41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D10" i="42"/>
  <c r="A3" i="42"/>
  <c r="C14" i="38" s="1"/>
  <c r="Q198" i="41"/>
  <c r="P198" i="41"/>
  <c r="O198" i="41"/>
  <c r="N198" i="41"/>
  <c r="M198" i="41"/>
  <c r="L198" i="41"/>
  <c r="K198" i="41"/>
  <c r="J198" i="41"/>
  <c r="I198" i="41"/>
  <c r="H198" i="41"/>
  <c r="G198" i="41"/>
  <c r="F198" i="41"/>
  <c r="E197" i="41"/>
  <c r="E196" i="41"/>
  <c r="E195" i="41"/>
  <c r="E194" i="41"/>
  <c r="E193" i="41"/>
  <c r="E192" i="41"/>
  <c r="E191" i="41"/>
  <c r="E190" i="41"/>
  <c r="E189" i="41"/>
  <c r="E188" i="41"/>
  <c r="E187" i="41"/>
  <c r="E186" i="41"/>
  <c r="E185" i="41"/>
  <c r="E184" i="41"/>
  <c r="E183" i="41"/>
  <c r="E182" i="41"/>
  <c r="E181" i="41"/>
  <c r="E180" i="41"/>
  <c r="E179" i="41"/>
  <c r="E178" i="41"/>
  <c r="Q176" i="41"/>
  <c r="P176" i="41"/>
  <c r="O176" i="41"/>
  <c r="N176" i="41"/>
  <c r="M176" i="41"/>
  <c r="L176" i="41"/>
  <c r="K176" i="41"/>
  <c r="J176" i="41"/>
  <c r="I176" i="41"/>
  <c r="H176" i="41"/>
  <c r="G176" i="41"/>
  <c r="F176" i="41"/>
  <c r="E175" i="41"/>
  <c r="E174" i="41"/>
  <c r="E173" i="41"/>
  <c r="E172" i="41"/>
  <c r="E171" i="41"/>
  <c r="E170" i="41"/>
  <c r="E169" i="41"/>
  <c r="E168" i="41"/>
  <c r="E167" i="41"/>
  <c r="E166" i="41"/>
  <c r="E165" i="41"/>
  <c r="E164" i="41"/>
  <c r="E163" i="41"/>
  <c r="E162" i="41"/>
  <c r="E161" i="41"/>
  <c r="E160" i="41"/>
  <c r="E159" i="41"/>
  <c r="E158" i="41"/>
  <c r="E157" i="41"/>
  <c r="E156" i="41"/>
  <c r="Q154" i="41"/>
  <c r="P154" i="41"/>
  <c r="O154" i="41"/>
  <c r="N154" i="41"/>
  <c r="M154" i="41"/>
  <c r="L154" i="41"/>
  <c r="K154" i="41"/>
  <c r="J154" i="41"/>
  <c r="I154" i="41"/>
  <c r="H154" i="41"/>
  <c r="G154" i="41"/>
  <c r="F154" i="41"/>
  <c r="E153" i="41"/>
  <c r="E152" i="41"/>
  <c r="E151" i="41"/>
  <c r="E150" i="41"/>
  <c r="E149" i="41"/>
  <c r="E148" i="41"/>
  <c r="E147" i="41"/>
  <c r="E146" i="41"/>
  <c r="E145" i="41"/>
  <c r="E144" i="41"/>
  <c r="E143" i="41"/>
  <c r="E142" i="41"/>
  <c r="E141" i="41"/>
  <c r="E140" i="41"/>
  <c r="E139" i="41"/>
  <c r="E138" i="41"/>
  <c r="E137" i="41"/>
  <c r="E136" i="41"/>
  <c r="E135" i="41"/>
  <c r="E134" i="41"/>
  <c r="Q132" i="41"/>
  <c r="P132" i="41"/>
  <c r="O132" i="41"/>
  <c r="N132" i="41"/>
  <c r="M132" i="41"/>
  <c r="L132" i="41"/>
  <c r="K132" i="41"/>
  <c r="J132" i="41"/>
  <c r="I132" i="41"/>
  <c r="H132" i="41"/>
  <c r="G132" i="41"/>
  <c r="F132" i="41"/>
  <c r="E131" i="41"/>
  <c r="E130" i="41"/>
  <c r="E129" i="41"/>
  <c r="E128" i="41"/>
  <c r="E127" i="41"/>
  <c r="E126" i="41"/>
  <c r="E125" i="41"/>
  <c r="E124" i="41"/>
  <c r="E123" i="41"/>
  <c r="E122" i="41"/>
  <c r="E121" i="41"/>
  <c r="E120" i="41"/>
  <c r="E119" i="41"/>
  <c r="E118" i="41"/>
  <c r="E117" i="41"/>
  <c r="E116" i="41"/>
  <c r="E115" i="41"/>
  <c r="E114" i="41"/>
  <c r="E113" i="41"/>
  <c r="E112" i="41"/>
  <c r="Q110" i="41"/>
  <c r="P110" i="41"/>
  <c r="O110" i="41"/>
  <c r="N110" i="41"/>
  <c r="M110" i="41"/>
  <c r="L110" i="41"/>
  <c r="K110" i="41"/>
  <c r="J110" i="41"/>
  <c r="I110" i="41"/>
  <c r="H110" i="41"/>
  <c r="G110" i="41"/>
  <c r="F110" i="41"/>
  <c r="E109" i="41"/>
  <c r="E108" i="41"/>
  <c r="E107" i="41"/>
  <c r="E106" i="41"/>
  <c r="E105" i="41"/>
  <c r="E104" i="41"/>
  <c r="E103" i="41"/>
  <c r="E102" i="41"/>
  <c r="E101" i="41"/>
  <c r="E100" i="41"/>
  <c r="E99" i="41"/>
  <c r="E98" i="41"/>
  <c r="E97" i="41"/>
  <c r="E96" i="41"/>
  <c r="E95" i="41"/>
  <c r="E94" i="41"/>
  <c r="E93" i="41"/>
  <c r="E92" i="41"/>
  <c r="E91" i="41"/>
  <c r="E90" i="41"/>
  <c r="Q88" i="41"/>
  <c r="P88" i="41"/>
  <c r="O88" i="41"/>
  <c r="N88" i="41"/>
  <c r="M88" i="41"/>
  <c r="L88" i="41"/>
  <c r="K88" i="41"/>
  <c r="J88" i="41"/>
  <c r="I88" i="41"/>
  <c r="H88" i="41"/>
  <c r="G88" i="41"/>
  <c r="F88" i="41"/>
  <c r="E87" i="41"/>
  <c r="E86" i="41"/>
  <c r="E85" i="41"/>
  <c r="E84" i="41"/>
  <c r="E83" i="41"/>
  <c r="E82" i="41"/>
  <c r="E81" i="41"/>
  <c r="E80" i="41"/>
  <c r="E79" i="41"/>
  <c r="E78" i="41"/>
  <c r="E77" i="41"/>
  <c r="E76" i="41"/>
  <c r="E75" i="41"/>
  <c r="E74" i="41"/>
  <c r="E73" i="41"/>
  <c r="E72" i="41"/>
  <c r="E71" i="41"/>
  <c r="E70" i="41"/>
  <c r="E69" i="41"/>
  <c r="E68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5" i="41"/>
  <c r="E64" i="41"/>
  <c r="E63" i="41"/>
  <c r="E62" i="41"/>
  <c r="E61" i="41"/>
  <c r="E60" i="41"/>
  <c r="E59" i="41"/>
  <c r="E58" i="41"/>
  <c r="E57" i="41"/>
  <c r="E56" i="41"/>
  <c r="E55" i="41"/>
  <c r="E54" i="41"/>
  <c r="E53" i="41"/>
  <c r="E52" i="41"/>
  <c r="E51" i="41"/>
  <c r="E50" i="41"/>
  <c r="E49" i="41"/>
  <c r="E48" i="41"/>
  <c r="E47" i="41"/>
  <c r="E46" i="41"/>
  <c r="Q44" i="41"/>
  <c r="Q200" i="41" s="1"/>
  <c r="P44" i="41"/>
  <c r="P200" i="41" s="1"/>
  <c r="O44" i="41"/>
  <c r="O200" i="41" s="1"/>
  <c r="N44" i="41"/>
  <c r="N200" i="41" s="1"/>
  <c r="M44" i="41"/>
  <c r="M200" i="41" s="1"/>
  <c r="L44" i="41"/>
  <c r="L200" i="41" s="1"/>
  <c r="K44" i="41"/>
  <c r="K200" i="41" s="1"/>
  <c r="J44" i="41"/>
  <c r="J200" i="41" s="1"/>
  <c r="I44" i="41"/>
  <c r="I200" i="41" s="1"/>
  <c r="H44" i="41"/>
  <c r="H200" i="41" s="1"/>
  <c r="G44" i="41"/>
  <c r="G200" i="41" s="1"/>
  <c r="F44" i="41"/>
  <c r="F200" i="41" s="1"/>
  <c r="E43" i="41"/>
  <c r="E42" i="41"/>
  <c r="E41" i="41"/>
  <c r="E40" i="41"/>
  <c r="E39" i="41"/>
  <c r="E38" i="41"/>
  <c r="E37" i="41"/>
  <c r="E36" i="41"/>
  <c r="E35" i="41"/>
  <c r="E34" i="41"/>
  <c r="E33" i="41"/>
  <c r="E32" i="41"/>
  <c r="E31" i="41"/>
  <c r="E30" i="41"/>
  <c r="E29" i="41"/>
  <c r="E28" i="41"/>
  <c r="E27" i="41"/>
  <c r="E26" i="41"/>
  <c r="E25" i="41"/>
  <c r="E24" i="41"/>
  <c r="E23" i="41"/>
  <c r="E22" i="41"/>
  <c r="E21" i="41"/>
  <c r="E20" i="41"/>
  <c r="D10" i="41"/>
  <c r="A3" i="41"/>
  <c r="C13" i="38" s="1"/>
  <c r="Q198" i="40"/>
  <c r="P198" i="40"/>
  <c r="O198" i="40"/>
  <c r="N198" i="40"/>
  <c r="M198" i="40"/>
  <c r="L198" i="40"/>
  <c r="K198" i="40"/>
  <c r="J198" i="40"/>
  <c r="I198" i="40"/>
  <c r="H198" i="40"/>
  <c r="G198" i="40"/>
  <c r="F198" i="40"/>
  <c r="E197" i="40"/>
  <c r="E196" i="40"/>
  <c r="E195" i="40"/>
  <c r="E194" i="40"/>
  <c r="E193" i="40"/>
  <c r="E192" i="40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E179" i="40"/>
  <c r="E178" i="40"/>
  <c r="Q176" i="40"/>
  <c r="P176" i="40"/>
  <c r="O176" i="40"/>
  <c r="N176" i="40"/>
  <c r="M176" i="40"/>
  <c r="L176" i="40"/>
  <c r="K176" i="40"/>
  <c r="J176" i="40"/>
  <c r="I176" i="40"/>
  <c r="H176" i="40"/>
  <c r="G176" i="40"/>
  <c r="F176" i="40"/>
  <c r="E175" i="40"/>
  <c r="E174" i="40"/>
  <c r="E173" i="40"/>
  <c r="E172" i="40"/>
  <c r="E171" i="40"/>
  <c r="E170" i="40"/>
  <c r="E169" i="40"/>
  <c r="E168" i="40"/>
  <c r="E167" i="40"/>
  <c r="E166" i="40"/>
  <c r="E165" i="40"/>
  <c r="E164" i="40"/>
  <c r="E163" i="40"/>
  <c r="E162" i="40"/>
  <c r="E161" i="40"/>
  <c r="E160" i="40"/>
  <c r="E159" i="40"/>
  <c r="E158" i="40"/>
  <c r="E157" i="40"/>
  <c r="E156" i="40"/>
  <c r="Q154" i="40"/>
  <c r="P154" i="40"/>
  <c r="O154" i="40"/>
  <c r="N154" i="40"/>
  <c r="M154" i="40"/>
  <c r="L154" i="40"/>
  <c r="K154" i="40"/>
  <c r="J154" i="40"/>
  <c r="I154" i="40"/>
  <c r="H154" i="40"/>
  <c r="G154" i="40"/>
  <c r="F154" i="40"/>
  <c r="E153" i="40"/>
  <c r="E152" i="40"/>
  <c r="E151" i="40"/>
  <c r="E150" i="40"/>
  <c r="E149" i="40"/>
  <c r="E148" i="40"/>
  <c r="E147" i="40"/>
  <c r="E146" i="40"/>
  <c r="E145" i="40"/>
  <c r="E144" i="40"/>
  <c r="E143" i="40"/>
  <c r="E142" i="40"/>
  <c r="E141" i="40"/>
  <c r="E140" i="40"/>
  <c r="E139" i="40"/>
  <c r="E138" i="40"/>
  <c r="E137" i="40"/>
  <c r="E136" i="40"/>
  <c r="E135" i="40"/>
  <c r="E134" i="40"/>
  <c r="Q132" i="40"/>
  <c r="P132" i="40"/>
  <c r="O132" i="40"/>
  <c r="N132" i="40"/>
  <c r="M132" i="40"/>
  <c r="L132" i="40"/>
  <c r="K132" i="40"/>
  <c r="J132" i="40"/>
  <c r="I132" i="40"/>
  <c r="H132" i="40"/>
  <c r="G132" i="40"/>
  <c r="F132" i="40"/>
  <c r="E131" i="40"/>
  <c r="E130" i="40"/>
  <c r="E129" i="40"/>
  <c r="E128" i="40"/>
  <c r="E127" i="40"/>
  <c r="E126" i="40"/>
  <c r="E125" i="40"/>
  <c r="E124" i="40"/>
  <c r="E123" i="40"/>
  <c r="E122" i="40"/>
  <c r="E121" i="40"/>
  <c r="E120" i="40"/>
  <c r="E119" i="40"/>
  <c r="E118" i="40"/>
  <c r="E117" i="40"/>
  <c r="E116" i="40"/>
  <c r="E115" i="40"/>
  <c r="E114" i="40"/>
  <c r="E113" i="40"/>
  <c r="E112" i="40"/>
  <c r="Q110" i="40"/>
  <c r="P110" i="40"/>
  <c r="O110" i="40"/>
  <c r="N110" i="40"/>
  <c r="M110" i="40"/>
  <c r="L110" i="40"/>
  <c r="K110" i="40"/>
  <c r="J110" i="40"/>
  <c r="I110" i="40"/>
  <c r="H110" i="40"/>
  <c r="G110" i="40"/>
  <c r="F110" i="40"/>
  <c r="E109" i="40"/>
  <c r="E108" i="40"/>
  <c r="E107" i="40"/>
  <c r="E106" i="40"/>
  <c r="E105" i="40"/>
  <c r="E104" i="40"/>
  <c r="E103" i="40"/>
  <c r="E102" i="40"/>
  <c r="E101" i="40"/>
  <c r="E100" i="40"/>
  <c r="E99" i="40"/>
  <c r="E98" i="40"/>
  <c r="E97" i="40"/>
  <c r="E96" i="40"/>
  <c r="E95" i="40"/>
  <c r="E94" i="40"/>
  <c r="E93" i="40"/>
  <c r="E92" i="40"/>
  <c r="E91" i="40"/>
  <c r="E90" i="40"/>
  <c r="Q88" i="40"/>
  <c r="P88" i="40"/>
  <c r="O88" i="40"/>
  <c r="N88" i="40"/>
  <c r="M88" i="40"/>
  <c r="L88" i="40"/>
  <c r="K88" i="40"/>
  <c r="J88" i="40"/>
  <c r="I88" i="40"/>
  <c r="H88" i="40"/>
  <c r="G88" i="40"/>
  <c r="F88" i="40"/>
  <c r="E87" i="40"/>
  <c r="E86" i="40"/>
  <c r="E85" i="40"/>
  <c r="E84" i="40"/>
  <c r="E83" i="40"/>
  <c r="E82" i="40"/>
  <c r="E81" i="40"/>
  <c r="E80" i="40"/>
  <c r="E79" i="40"/>
  <c r="E78" i="40"/>
  <c r="E77" i="40"/>
  <c r="E76" i="40"/>
  <c r="E75" i="40"/>
  <c r="E74" i="40"/>
  <c r="E73" i="40"/>
  <c r="E72" i="40"/>
  <c r="E71" i="40"/>
  <c r="E70" i="40"/>
  <c r="E69" i="40"/>
  <c r="E68" i="40"/>
  <c r="Q66" i="40"/>
  <c r="P66" i="40"/>
  <c r="O66" i="40"/>
  <c r="N66" i="40"/>
  <c r="M66" i="40"/>
  <c r="L66" i="40"/>
  <c r="K66" i="40"/>
  <c r="J66" i="40"/>
  <c r="I66" i="40"/>
  <c r="H66" i="40"/>
  <c r="G66" i="40"/>
  <c r="F66" i="40"/>
  <c r="E65" i="40"/>
  <c r="E64" i="40"/>
  <c r="E63" i="40"/>
  <c r="E62" i="40"/>
  <c r="E61" i="40"/>
  <c r="E60" i="40"/>
  <c r="E59" i="40"/>
  <c r="E58" i="40"/>
  <c r="E57" i="40"/>
  <c r="E56" i="40"/>
  <c r="E55" i="40"/>
  <c r="E54" i="40"/>
  <c r="E53" i="40"/>
  <c r="E52" i="40"/>
  <c r="E51" i="40"/>
  <c r="E50" i="40"/>
  <c r="E49" i="40"/>
  <c r="E48" i="40"/>
  <c r="E47" i="40"/>
  <c r="E46" i="40"/>
  <c r="Q44" i="40"/>
  <c r="Q200" i="40" s="1"/>
  <c r="P44" i="40"/>
  <c r="P200" i="40" s="1"/>
  <c r="O44" i="40"/>
  <c r="O200" i="40" s="1"/>
  <c r="N44" i="40"/>
  <c r="N200" i="40" s="1"/>
  <c r="M44" i="40"/>
  <c r="M200" i="40" s="1"/>
  <c r="L44" i="40"/>
  <c r="L200" i="40" s="1"/>
  <c r="K44" i="40"/>
  <c r="K200" i="40" s="1"/>
  <c r="J44" i="40"/>
  <c r="J200" i="40" s="1"/>
  <c r="I44" i="40"/>
  <c r="I200" i="40" s="1"/>
  <c r="H44" i="40"/>
  <c r="H200" i="40" s="1"/>
  <c r="G44" i="40"/>
  <c r="G200" i="40" s="1"/>
  <c r="F44" i="40"/>
  <c r="F200" i="40" s="1"/>
  <c r="E43" i="40"/>
  <c r="E42" i="40"/>
  <c r="E41" i="40"/>
  <c r="E40" i="40"/>
  <c r="E39" i="40"/>
  <c r="E38" i="40"/>
  <c r="E37" i="40"/>
  <c r="E36" i="40"/>
  <c r="E35" i="40"/>
  <c r="E34" i="40"/>
  <c r="E33" i="40"/>
  <c r="E32" i="40"/>
  <c r="E31" i="40"/>
  <c r="E30" i="40"/>
  <c r="E29" i="40"/>
  <c r="E28" i="40"/>
  <c r="E27" i="40"/>
  <c r="E26" i="40"/>
  <c r="E25" i="40"/>
  <c r="E24" i="40"/>
  <c r="E23" i="40"/>
  <c r="E22" i="40"/>
  <c r="E21" i="40"/>
  <c r="E20" i="40"/>
  <c r="D10" i="40"/>
  <c r="A3" i="40"/>
  <c r="C12" i="38" s="1"/>
  <c r="Q198" i="39"/>
  <c r="P198" i="39"/>
  <c r="O198" i="39"/>
  <c r="N198" i="39"/>
  <c r="M198" i="39"/>
  <c r="L198" i="39"/>
  <c r="K198" i="39"/>
  <c r="J198" i="39"/>
  <c r="I198" i="39"/>
  <c r="H198" i="39"/>
  <c r="G198" i="39"/>
  <c r="F198" i="39"/>
  <c r="E197" i="39"/>
  <c r="E196" i="39"/>
  <c r="E195" i="39"/>
  <c r="E194" i="39"/>
  <c r="E193" i="39"/>
  <c r="E192" i="39"/>
  <c r="E191" i="39"/>
  <c r="E190" i="39"/>
  <c r="E189" i="39"/>
  <c r="E188" i="39"/>
  <c r="E187" i="39"/>
  <c r="E186" i="39"/>
  <c r="E185" i="39"/>
  <c r="E184" i="39"/>
  <c r="E183" i="39"/>
  <c r="E182" i="39"/>
  <c r="E181" i="39"/>
  <c r="E180" i="39"/>
  <c r="E179" i="39"/>
  <c r="E178" i="39"/>
  <c r="Q176" i="39"/>
  <c r="P176" i="39"/>
  <c r="O176" i="39"/>
  <c r="N176" i="39"/>
  <c r="M176" i="39"/>
  <c r="L176" i="39"/>
  <c r="K176" i="39"/>
  <c r="J176" i="39"/>
  <c r="I176" i="39"/>
  <c r="H176" i="39"/>
  <c r="G176" i="39"/>
  <c r="F176" i="39"/>
  <c r="E175" i="39"/>
  <c r="E174" i="39"/>
  <c r="E173" i="39"/>
  <c r="E172" i="39"/>
  <c r="E171" i="39"/>
  <c r="E170" i="39"/>
  <c r="E169" i="39"/>
  <c r="E168" i="39"/>
  <c r="E167" i="39"/>
  <c r="E166" i="39"/>
  <c r="E165" i="39"/>
  <c r="E164" i="39"/>
  <c r="E163" i="39"/>
  <c r="E162" i="39"/>
  <c r="E161" i="39"/>
  <c r="E160" i="39"/>
  <c r="E159" i="39"/>
  <c r="E158" i="39"/>
  <c r="E157" i="39"/>
  <c r="E156" i="39"/>
  <c r="Q154" i="39"/>
  <c r="P154" i="39"/>
  <c r="O154" i="39"/>
  <c r="N154" i="39"/>
  <c r="M154" i="39"/>
  <c r="L154" i="39"/>
  <c r="K154" i="39"/>
  <c r="J154" i="39"/>
  <c r="I154" i="39"/>
  <c r="H154" i="39"/>
  <c r="G154" i="39"/>
  <c r="F154" i="39"/>
  <c r="E153" i="39"/>
  <c r="E152" i="39"/>
  <c r="E151" i="39"/>
  <c r="E150" i="39"/>
  <c r="E149" i="39"/>
  <c r="E148" i="39"/>
  <c r="E147" i="39"/>
  <c r="E146" i="39"/>
  <c r="E145" i="39"/>
  <c r="E144" i="39"/>
  <c r="E143" i="39"/>
  <c r="E142" i="39"/>
  <c r="E141" i="39"/>
  <c r="E140" i="39"/>
  <c r="E139" i="39"/>
  <c r="E138" i="39"/>
  <c r="E137" i="39"/>
  <c r="E136" i="39"/>
  <c r="E135" i="39"/>
  <c r="E134" i="39"/>
  <c r="Q132" i="39"/>
  <c r="P132" i="39"/>
  <c r="O132" i="39"/>
  <c r="N132" i="39"/>
  <c r="M132" i="39"/>
  <c r="L132" i="39"/>
  <c r="K132" i="39"/>
  <c r="J132" i="39"/>
  <c r="I132" i="39"/>
  <c r="H132" i="39"/>
  <c r="G132" i="39"/>
  <c r="F132" i="39"/>
  <c r="E131" i="39"/>
  <c r="E130" i="39"/>
  <c r="E129" i="39"/>
  <c r="E128" i="39"/>
  <c r="E127" i="39"/>
  <c r="E126" i="39"/>
  <c r="E125" i="39"/>
  <c r="E124" i="39"/>
  <c r="E123" i="39"/>
  <c r="E122" i="39"/>
  <c r="E121" i="39"/>
  <c r="E120" i="39"/>
  <c r="E119" i="39"/>
  <c r="E118" i="39"/>
  <c r="E117" i="39"/>
  <c r="E116" i="39"/>
  <c r="E115" i="39"/>
  <c r="E114" i="39"/>
  <c r="E113" i="39"/>
  <c r="E112" i="39"/>
  <c r="Q110" i="39"/>
  <c r="P110" i="39"/>
  <c r="O110" i="39"/>
  <c r="N110" i="39"/>
  <c r="M110" i="39"/>
  <c r="L110" i="39"/>
  <c r="K110" i="39"/>
  <c r="J110" i="39"/>
  <c r="I110" i="39"/>
  <c r="H110" i="39"/>
  <c r="G110" i="39"/>
  <c r="F110" i="39"/>
  <c r="E109" i="39"/>
  <c r="E108" i="39"/>
  <c r="E107" i="39"/>
  <c r="E106" i="39"/>
  <c r="E105" i="39"/>
  <c r="E104" i="39"/>
  <c r="E103" i="39"/>
  <c r="E102" i="39"/>
  <c r="E101" i="39"/>
  <c r="E100" i="39"/>
  <c r="E99" i="39"/>
  <c r="E98" i="39"/>
  <c r="E97" i="39"/>
  <c r="E96" i="39"/>
  <c r="E95" i="39"/>
  <c r="E94" i="39"/>
  <c r="E93" i="39"/>
  <c r="E92" i="39"/>
  <c r="E91" i="39"/>
  <c r="E90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7" i="39"/>
  <c r="E86" i="39"/>
  <c r="E85" i="39"/>
  <c r="E84" i="39"/>
  <c r="E83" i="39"/>
  <c r="E82" i="39"/>
  <c r="E81" i="39"/>
  <c r="E80" i="39"/>
  <c r="E79" i="39"/>
  <c r="E78" i="39"/>
  <c r="E77" i="39"/>
  <c r="E76" i="39"/>
  <c r="E75" i="39"/>
  <c r="E74" i="39"/>
  <c r="E73" i="39"/>
  <c r="E72" i="39"/>
  <c r="E71" i="39"/>
  <c r="E70" i="39"/>
  <c r="E69" i="39"/>
  <c r="E68" i="39"/>
  <c r="Q66" i="39"/>
  <c r="P66" i="39"/>
  <c r="O66" i="39"/>
  <c r="N66" i="39"/>
  <c r="M66" i="39"/>
  <c r="L66" i="39"/>
  <c r="K66" i="39"/>
  <c r="J66" i="39"/>
  <c r="I66" i="39"/>
  <c r="H66" i="39"/>
  <c r="G66" i="39"/>
  <c r="F66" i="39"/>
  <c r="E65" i="39"/>
  <c r="E64" i="39"/>
  <c r="E63" i="39"/>
  <c r="E62" i="39"/>
  <c r="E61" i="39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Q44" i="39"/>
  <c r="Q200" i="39" s="1"/>
  <c r="P44" i="39"/>
  <c r="P200" i="39" s="1"/>
  <c r="O44" i="39"/>
  <c r="O200" i="39" s="1"/>
  <c r="N44" i="39"/>
  <c r="N200" i="39" s="1"/>
  <c r="M44" i="39"/>
  <c r="M200" i="39" s="1"/>
  <c r="L44" i="39"/>
  <c r="L200" i="39" s="1"/>
  <c r="K44" i="39"/>
  <c r="K200" i="39" s="1"/>
  <c r="J44" i="39"/>
  <c r="J200" i="39" s="1"/>
  <c r="I44" i="39"/>
  <c r="I200" i="39" s="1"/>
  <c r="H44" i="39"/>
  <c r="H200" i="39" s="1"/>
  <c r="G44" i="39"/>
  <c r="G200" i="39" s="1"/>
  <c r="F44" i="39"/>
  <c r="F200" i="39" s="1"/>
  <c r="E43" i="39"/>
  <c r="E42" i="39"/>
  <c r="E41" i="39"/>
  <c r="E40" i="39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D10" i="39"/>
  <c r="A3" i="39"/>
  <c r="C11" i="38" s="1"/>
  <c r="A4" i="38"/>
  <c r="B12" i="51" s="1"/>
  <c r="Q198" i="37"/>
  <c r="P198" i="37"/>
  <c r="O198" i="37"/>
  <c r="N198" i="37"/>
  <c r="M198" i="37"/>
  <c r="L198" i="37"/>
  <c r="K198" i="37"/>
  <c r="J198" i="37"/>
  <c r="I198" i="37"/>
  <c r="H198" i="37"/>
  <c r="G198" i="37"/>
  <c r="F198" i="37"/>
  <c r="E197" i="37"/>
  <c r="E196" i="37"/>
  <c r="E195" i="37"/>
  <c r="E194" i="37"/>
  <c r="E193" i="37"/>
  <c r="E192" i="37"/>
  <c r="E191" i="37"/>
  <c r="E190" i="37"/>
  <c r="E189" i="37"/>
  <c r="E188" i="37"/>
  <c r="E187" i="37"/>
  <c r="E186" i="37"/>
  <c r="E185" i="37"/>
  <c r="E184" i="37"/>
  <c r="E183" i="37"/>
  <c r="E182" i="37"/>
  <c r="E181" i="37"/>
  <c r="E180" i="37"/>
  <c r="E179" i="37"/>
  <c r="E178" i="37"/>
  <c r="E198" i="37" s="1"/>
  <c r="Q176" i="37"/>
  <c r="P176" i="37"/>
  <c r="O176" i="37"/>
  <c r="N176" i="37"/>
  <c r="M176" i="37"/>
  <c r="L176" i="37"/>
  <c r="K176" i="37"/>
  <c r="J176" i="37"/>
  <c r="I176" i="37"/>
  <c r="H176" i="37"/>
  <c r="G176" i="37"/>
  <c r="F176" i="37"/>
  <c r="E175" i="37"/>
  <c r="E174" i="37"/>
  <c r="E173" i="37"/>
  <c r="E172" i="37"/>
  <c r="E171" i="37"/>
  <c r="E170" i="37"/>
  <c r="E169" i="37"/>
  <c r="E168" i="37"/>
  <c r="E167" i="37"/>
  <c r="E166" i="37"/>
  <c r="E165" i="37"/>
  <c r="E164" i="37"/>
  <c r="E163" i="37"/>
  <c r="E162" i="37"/>
  <c r="E161" i="37"/>
  <c r="E160" i="37"/>
  <c r="E159" i="37"/>
  <c r="E158" i="37"/>
  <c r="E157" i="37"/>
  <c r="E156" i="37"/>
  <c r="E176" i="37" s="1"/>
  <c r="Q154" i="37"/>
  <c r="P154" i="37"/>
  <c r="O154" i="37"/>
  <c r="N154" i="37"/>
  <c r="M154" i="37"/>
  <c r="L154" i="37"/>
  <c r="K154" i="37"/>
  <c r="J154" i="37"/>
  <c r="I154" i="37"/>
  <c r="H154" i="37"/>
  <c r="G154" i="37"/>
  <c r="F154" i="37"/>
  <c r="E153" i="37"/>
  <c r="E152" i="37"/>
  <c r="E151" i="37"/>
  <c r="E150" i="37"/>
  <c r="E149" i="37"/>
  <c r="E148" i="37"/>
  <c r="E147" i="37"/>
  <c r="E146" i="37"/>
  <c r="E145" i="37"/>
  <c r="E144" i="37"/>
  <c r="E143" i="37"/>
  <c r="E142" i="37"/>
  <c r="E141" i="37"/>
  <c r="E140" i="37"/>
  <c r="E139" i="37"/>
  <c r="E138" i="37"/>
  <c r="E137" i="37"/>
  <c r="E136" i="37"/>
  <c r="E135" i="37"/>
  <c r="E134" i="37"/>
  <c r="E154" i="37" s="1"/>
  <c r="Q132" i="37"/>
  <c r="P132" i="37"/>
  <c r="O132" i="37"/>
  <c r="N132" i="37"/>
  <c r="M132" i="37"/>
  <c r="L132" i="37"/>
  <c r="K132" i="37"/>
  <c r="J132" i="37"/>
  <c r="I132" i="37"/>
  <c r="H132" i="37"/>
  <c r="G132" i="37"/>
  <c r="F132" i="37"/>
  <c r="E131" i="37"/>
  <c r="E130" i="37"/>
  <c r="E129" i="37"/>
  <c r="E128" i="37"/>
  <c r="E127" i="37"/>
  <c r="E126" i="37"/>
  <c r="E125" i="37"/>
  <c r="E124" i="37"/>
  <c r="E123" i="37"/>
  <c r="E122" i="37"/>
  <c r="E121" i="37"/>
  <c r="E120" i="37"/>
  <c r="E119" i="37"/>
  <c r="E118" i="37"/>
  <c r="E117" i="37"/>
  <c r="E116" i="37"/>
  <c r="E115" i="37"/>
  <c r="E114" i="37"/>
  <c r="E113" i="37"/>
  <c r="E112" i="37"/>
  <c r="E132" i="37" s="1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09" i="37"/>
  <c r="E108" i="37"/>
  <c r="E107" i="37"/>
  <c r="E106" i="37"/>
  <c r="E105" i="37"/>
  <c r="E104" i="37"/>
  <c r="E103" i="37"/>
  <c r="E102" i="37"/>
  <c r="E101" i="37"/>
  <c r="E100" i="37"/>
  <c r="E99" i="37"/>
  <c r="E98" i="37"/>
  <c r="E97" i="37"/>
  <c r="E96" i="37"/>
  <c r="E95" i="37"/>
  <c r="E94" i="37"/>
  <c r="E93" i="37"/>
  <c r="E92" i="37"/>
  <c r="E91" i="37"/>
  <c r="E90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7" i="37"/>
  <c r="E86" i="37"/>
  <c r="E85" i="37"/>
  <c r="E84" i="37"/>
  <c r="E83" i="37"/>
  <c r="E82" i="37"/>
  <c r="E81" i="37"/>
  <c r="E80" i="37"/>
  <c r="E79" i="37"/>
  <c r="E78" i="37"/>
  <c r="E77" i="37"/>
  <c r="E76" i="37"/>
  <c r="E75" i="37"/>
  <c r="E74" i="37"/>
  <c r="E73" i="37"/>
  <c r="E72" i="37"/>
  <c r="E71" i="37"/>
  <c r="E70" i="37"/>
  <c r="E69" i="37"/>
  <c r="E68" i="37"/>
  <c r="E88" i="37" s="1"/>
  <c r="Q66" i="37"/>
  <c r="P66" i="37"/>
  <c r="O66" i="37"/>
  <c r="N66" i="37"/>
  <c r="M66" i="37"/>
  <c r="L66" i="37"/>
  <c r="K66" i="37"/>
  <c r="J66" i="37"/>
  <c r="I66" i="37"/>
  <c r="H66" i="37"/>
  <c r="G66" i="37"/>
  <c r="F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66" i="37" s="1"/>
  <c r="Q44" i="37"/>
  <c r="Q200" i="37" s="1"/>
  <c r="P44" i="37"/>
  <c r="P200" i="37" s="1"/>
  <c r="O44" i="37"/>
  <c r="O200" i="37" s="1"/>
  <c r="N44" i="37"/>
  <c r="N200" i="37" s="1"/>
  <c r="M44" i="37"/>
  <c r="M200" i="37" s="1"/>
  <c r="L44" i="37"/>
  <c r="L200" i="37" s="1"/>
  <c r="K44" i="37"/>
  <c r="K200" i="37" s="1"/>
  <c r="J44" i="37"/>
  <c r="J200" i="37" s="1"/>
  <c r="I44" i="37"/>
  <c r="I200" i="37" s="1"/>
  <c r="H44" i="37"/>
  <c r="H200" i="37" s="1"/>
  <c r="G44" i="37"/>
  <c r="G200" i="37" s="1"/>
  <c r="F44" i="37"/>
  <c r="F200" i="37" s="1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D10" i="37"/>
  <c r="A3" i="37"/>
  <c r="C15" i="32" s="1"/>
  <c r="Q198" i="36"/>
  <c r="P198" i="36"/>
  <c r="O198" i="36"/>
  <c r="N198" i="36"/>
  <c r="M198" i="36"/>
  <c r="L198" i="36"/>
  <c r="K198" i="36"/>
  <c r="J198" i="36"/>
  <c r="I198" i="36"/>
  <c r="H198" i="36"/>
  <c r="G198" i="36"/>
  <c r="F198" i="36"/>
  <c r="E197" i="36"/>
  <c r="E196" i="36"/>
  <c r="E195" i="36"/>
  <c r="E194" i="36"/>
  <c r="E193" i="36"/>
  <c r="E192" i="36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E179" i="36"/>
  <c r="E178" i="36"/>
  <c r="Q176" i="36"/>
  <c r="P176" i="36"/>
  <c r="O176" i="36"/>
  <c r="N176" i="36"/>
  <c r="M176" i="36"/>
  <c r="L176" i="36"/>
  <c r="K176" i="36"/>
  <c r="J176" i="36"/>
  <c r="I176" i="36"/>
  <c r="H176" i="36"/>
  <c r="G176" i="36"/>
  <c r="F176" i="36"/>
  <c r="E175" i="36"/>
  <c r="E174" i="36"/>
  <c r="E173" i="36"/>
  <c r="E172" i="36"/>
  <c r="E171" i="36"/>
  <c r="E170" i="36"/>
  <c r="E169" i="36"/>
  <c r="E168" i="36"/>
  <c r="E167" i="36"/>
  <c r="E166" i="36"/>
  <c r="E165" i="36"/>
  <c r="E164" i="36"/>
  <c r="E163" i="36"/>
  <c r="E162" i="36"/>
  <c r="E161" i="36"/>
  <c r="E160" i="36"/>
  <c r="E159" i="36"/>
  <c r="E158" i="36"/>
  <c r="E157" i="36"/>
  <c r="E156" i="36"/>
  <c r="Q154" i="36"/>
  <c r="P154" i="36"/>
  <c r="O154" i="36"/>
  <c r="N154" i="36"/>
  <c r="M154" i="36"/>
  <c r="L154" i="36"/>
  <c r="K154" i="36"/>
  <c r="J154" i="36"/>
  <c r="I154" i="36"/>
  <c r="H154" i="36"/>
  <c r="G154" i="36"/>
  <c r="F154" i="36"/>
  <c r="E153" i="36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40" i="36"/>
  <c r="E139" i="36"/>
  <c r="E138" i="36"/>
  <c r="E137" i="36"/>
  <c r="E136" i="36"/>
  <c r="E135" i="36"/>
  <c r="E134" i="36"/>
  <c r="Q132" i="36"/>
  <c r="P132" i="36"/>
  <c r="O132" i="36"/>
  <c r="N132" i="36"/>
  <c r="M132" i="36"/>
  <c r="L132" i="36"/>
  <c r="K132" i="36"/>
  <c r="J132" i="36"/>
  <c r="I132" i="36"/>
  <c r="H132" i="36"/>
  <c r="G132" i="36"/>
  <c r="F132" i="36"/>
  <c r="E131" i="36"/>
  <c r="E130" i="36"/>
  <c r="E129" i="36"/>
  <c r="E128" i="36"/>
  <c r="E127" i="36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4" i="36"/>
  <c r="E113" i="36"/>
  <c r="E112" i="36"/>
  <c r="Q110" i="36"/>
  <c r="P110" i="36"/>
  <c r="O110" i="36"/>
  <c r="N110" i="36"/>
  <c r="M110" i="36"/>
  <c r="L110" i="36"/>
  <c r="K110" i="36"/>
  <c r="J110" i="36"/>
  <c r="I110" i="36"/>
  <c r="H110" i="36"/>
  <c r="G110" i="36"/>
  <c r="F110" i="36"/>
  <c r="E109" i="36"/>
  <c r="E108" i="36"/>
  <c r="E107" i="36"/>
  <c r="E106" i="36"/>
  <c r="E105" i="36"/>
  <c r="E104" i="36"/>
  <c r="E103" i="36"/>
  <c r="E102" i="36"/>
  <c r="E101" i="36"/>
  <c r="E100" i="36"/>
  <c r="E99" i="36"/>
  <c r="E98" i="36"/>
  <c r="E97" i="36"/>
  <c r="E96" i="36"/>
  <c r="E95" i="36"/>
  <c r="E94" i="36"/>
  <c r="E93" i="36"/>
  <c r="E92" i="36"/>
  <c r="E91" i="36"/>
  <c r="E90" i="36"/>
  <c r="Q88" i="36"/>
  <c r="P88" i="36"/>
  <c r="O88" i="36"/>
  <c r="N88" i="36"/>
  <c r="M88" i="36"/>
  <c r="L88" i="36"/>
  <c r="K88" i="36"/>
  <c r="J88" i="36"/>
  <c r="I88" i="36"/>
  <c r="H88" i="36"/>
  <c r="G88" i="36"/>
  <c r="F88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E75" i="36"/>
  <c r="E74" i="36"/>
  <c r="E73" i="36"/>
  <c r="E72" i="36"/>
  <c r="E71" i="36"/>
  <c r="E70" i="36"/>
  <c r="E69" i="36"/>
  <c r="E68" i="36"/>
  <c r="Q66" i="36"/>
  <c r="P66" i="36"/>
  <c r="O66" i="36"/>
  <c r="N66" i="36"/>
  <c r="M66" i="36"/>
  <c r="L66" i="36"/>
  <c r="K66" i="36"/>
  <c r="J66" i="36"/>
  <c r="I66" i="36"/>
  <c r="H66" i="36"/>
  <c r="G66" i="36"/>
  <c r="F66" i="36"/>
  <c r="E65" i="36"/>
  <c r="E64" i="36"/>
  <c r="E63" i="36"/>
  <c r="E62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9" i="36"/>
  <c r="E48" i="36"/>
  <c r="E47" i="36"/>
  <c r="E46" i="36"/>
  <c r="Q44" i="36"/>
  <c r="P44" i="36"/>
  <c r="P200" i="36" s="1"/>
  <c r="O44" i="36"/>
  <c r="O200" i="36" s="1"/>
  <c r="N44" i="36"/>
  <c r="N200" i="36" s="1"/>
  <c r="M44" i="36"/>
  <c r="M200" i="36" s="1"/>
  <c r="L44" i="36"/>
  <c r="L200" i="36" s="1"/>
  <c r="K44" i="36"/>
  <c r="K200" i="36" s="1"/>
  <c r="J44" i="36"/>
  <c r="J200" i="36" s="1"/>
  <c r="I44" i="36"/>
  <c r="I200" i="36" s="1"/>
  <c r="H44" i="36"/>
  <c r="H200" i="36" s="1"/>
  <c r="G44" i="36"/>
  <c r="G200" i="36" s="1"/>
  <c r="F44" i="36"/>
  <c r="F200" i="36" s="1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D10" i="36"/>
  <c r="A3" i="36"/>
  <c r="C14" i="32" s="1"/>
  <c r="Q198" i="35"/>
  <c r="P198" i="35"/>
  <c r="O198" i="35"/>
  <c r="N198" i="35"/>
  <c r="M198" i="35"/>
  <c r="L198" i="35"/>
  <c r="K198" i="35"/>
  <c r="J198" i="35"/>
  <c r="I198" i="35"/>
  <c r="H198" i="35"/>
  <c r="G198" i="35"/>
  <c r="F198" i="35"/>
  <c r="E197" i="35"/>
  <c r="E196" i="35"/>
  <c r="E195" i="35"/>
  <c r="E194" i="35"/>
  <c r="E193" i="35"/>
  <c r="E192" i="35"/>
  <c r="E191" i="35"/>
  <c r="E190" i="35"/>
  <c r="E189" i="35"/>
  <c r="E188" i="35"/>
  <c r="E187" i="35"/>
  <c r="E186" i="35"/>
  <c r="E185" i="35"/>
  <c r="E184" i="35"/>
  <c r="E183" i="35"/>
  <c r="E182" i="35"/>
  <c r="E181" i="35"/>
  <c r="E180" i="35"/>
  <c r="E179" i="35"/>
  <c r="E178" i="35"/>
  <c r="E198" i="35" s="1"/>
  <c r="Q176" i="35"/>
  <c r="P176" i="35"/>
  <c r="O176" i="35"/>
  <c r="N176" i="35"/>
  <c r="M176" i="35"/>
  <c r="L176" i="35"/>
  <c r="K176" i="35"/>
  <c r="J176" i="35"/>
  <c r="I176" i="35"/>
  <c r="H176" i="35"/>
  <c r="G176" i="35"/>
  <c r="F176" i="35"/>
  <c r="E175" i="35"/>
  <c r="E174" i="35"/>
  <c r="E173" i="35"/>
  <c r="E172" i="35"/>
  <c r="E171" i="35"/>
  <c r="E170" i="35"/>
  <c r="E169" i="35"/>
  <c r="E168" i="35"/>
  <c r="E167" i="35"/>
  <c r="E166" i="35"/>
  <c r="E165" i="35"/>
  <c r="E164" i="35"/>
  <c r="E163" i="35"/>
  <c r="E162" i="35"/>
  <c r="E161" i="35"/>
  <c r="E160" i="35"/>
  <c r="E159" i="35"/>
  <c r="E158" i="35"/>
  <c r="E157" i="35"/>
  <c r="E156" i="35"/>
  <c r="E176" i="35" s="1"/>
  <c r="Q154" i="35"/>
  <c r="P154" i="35"/>
  <c r="O154" i="35"/>
  <c r="N154" i="35"/>
  <c r="M154" i="35"/>
  <c r="L154" i="35"/>
  <c r="K154" i="35"/>
  <c r="J154" i="35"/>
  <c r="I154" i="35"/>
  <c r="H154" i="35"/>
  <c r="G154" i="35"/>
  <c r="F154" i="35"/>
  <c r="E153" i="35"/>
  <c r="E152" i="35"/>
  <c r="E151" i="35"/>
  <c r="E150" i="35"/>
  <c r="E149" i="35"/>
  <c r="E148" i="35"/>
  <c r="E147" i="35"/>
  <c r="E146" i="35"/>
  <c r="E145" i="35"/>
  <c r="E144" i="35"/>
  <c r="E143" i="35"/>
  <c r="E142" i="35"/>
  <c r="E141" i="35"/>
  <c r="E140" i="35"/>
  <c r="E139" i="35"/>
  <c r="E138" i="35"/>
  <c r="E137" i="35"/>
  <c r="E136" i="35"/>
  <c r="E135" i="35"/>
  <c r="E134" i="35"/>
  <c r="E154" i="35" s="1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E131" i="35"/>
  <c r="E130" i="35"/>
  <c r="E129" i="35"/>
  <c r="E128" i="35"/>
  <c r="E127" i="35"/>
  <c r="E126" i="35"/>
  <c r="E125" i="35"/>
  <c r="E124" i="35"/>
  <c r="E123" i="35"/>
  <c r="E122" i="35"/>
  <c r="E121" i="35"/>
  <c r="E120" i="35"/>
  <c r="E119" i="35"/>
  <c r="E118" i="35"/>
  <c r="E117" i="35"/>
  <c r="E116" i="35"/>
  <c r="E115" i="35"/>
  <c r="E114" i="35"/>
  <c r="E113" i="35"/>
  <c r="E112" i="35"/>
  <c r="E132" i="35" s="1"/>
  <c r="Q110" i="35"/>
  <c r="P110" i="35"/>
  <c r="O110" i="35"/>
  <c r="N110" i="35"/>
  <c r="M110" i="35"/>
  <c r="L110" i="35"/>
  <c r="K110" i="35"/>
  <c r="J110" i="35"/>
  <c r="I110" i="35"/>
  <c r="H110" i="35"/>
  <c r="G110" i="35"/>
  <c r="F110" i="35"/>
  <c r="E109" i="35"/>
  <c r="E108" i="35"/>
  <c r="E107" i="35"/>
  <c r="E106" i="35"/>
  <c r="E105" i="35"/>
  <c r="E104" i="35"/>
  <c r="E103" i="35"/>
  <c r="E102" i="35"/>
  <c r="E101" i="35"/>
  <c r="E100" i="35"/>
  <c r="E99" i="35"/>
  <c r="E98" i="35"/>
  <c r="E97" i="35"/>
  <c r="E96" i="35"/>
  <c r="E95" i="35"/>
  <c r="E94" i="35"/>
  <c r="E93" i="35"/>
  <c r="E92" i="35"/>
  <c r="E91" i="35"/>
  <c r="E90" i="35"/>
  <c r="E110" i="35" s="1"/>
  <c r="Q88" i="35"/>
  <c r="P88" i="35"/>
  <c r="O88" i="35"/>
  <c r="N88" i="35"/>
  <c r="M88" i="35"/>
  <c r="L88" i="35"/>
  <c r="K88" i="35"/>
  <c r="J88" i="35"/>
  <c r="I88" i="35"/>
  <c r="H88" i="35"/>
  <c r="G88" i="35"/>
  <c r="F88" i="35"/>
  <c r="E87" i="35"/>
  <c r="E86" i="35"/>
  <c r="E85" i="35"/>
  <c r="E84" i="35"/>
  <c r="E83" i="35"/>
  <c r="E82" i="35"/>
  <c r="E81" i="35"/>
  <c r="E80" i="35"/>
  <c r="E79" i="35"/>
  <c r="E78" i="35"/>
  <c r="E77" i="35"/>
  <c r="E76" i="35"/>
  <c r="E75" i="35"/>
  <c r="E74" i="35"/>
  <c r="E73" i="35"/>
  <c r="E72" i="35"/>
  <c r="E71" i="35"/>
  <c r="E70" i="35"/>
  <c r="E69" i="35"/>
  <c r="E68" i="35"/>
  <c r="E88" i="35" s="1"/>
  <c r="Q66" i="35"/>
  <c r="P66" i="35"/>
  <c r="O66" i="35"/>
  <c r="N66" i="35"/>
  <c r="M66" i="35"/>
  <c r="L66" i="35"/>
  <c r="K66" i="35"/>
  <c r="J66" i="35"/>
  <c r="I66" i="35"/>
  <c r="H66" i="35"/>
  <c r="G66" i="35"/>
  <c r="F66" i="35"/>
  <c r="E65" i="35"/>
  <c r="E64" i="35"/>
  <c r="E63" i="35"/>
  <c r="E62" i="35"/>
  <c r="E61" i="35"/>
  <c r="E60" i="35"/>
  <c r="E59" i="35"/>
  <c r="E58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Q44" i="35"/>
  <c r="Q200" i="35" s="1"/>
  <c r="P44" i="35"/>
  <c r="P200" i="35" s="1"/>
  <c r="O44" i="35"/>
  <c r="O200" i="35" s="1"/>
  <c r="N44" i="35"/>
  <c r="N200" i="35" s="1"/>
  <c r="M44" i="35"/>
  <c r="M200" i="35" s="1"/>
  <c r="L44" i="35"/>
  <c r="L200" i="35" s="1"/>
  <c r="K44" i="35"/>
  <c r="K200" i="35" s="1"/>
  <c r="J44" i="35"/>
  <c r="J200" i="35" s="1"/>
  <c r="I44" i="35"/>
  <c r="I200" i="35" s="1"/>
  <c r="H44" i="35"/>
  <c r="H200" i="35" s="1"/>
  <c r="G44" i="35"/>
  <c r="G200" i="35" s="1"/>
  <c r="F44" i="35"/>
  <c r="F200" i="35" s="1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D10" i="35"/>
  <c r="A3" i="35"/>
  <c r="C13" i="32" s="1"/>
  <c r="Q198" i="34"/>
  <c r="P198" i="34"/>
  <c r="O198" i="34"/>
  <c r="N198" i="34"/>
  <c r="M198" i="34"/>
  <c r="L198" i="34"/>
  <c r="K198" i="34"/>
  <c r="J198" i="34"/>
  <c r="I198" i="34"/>
  <c r="H198" i="34"/>
  <c r="G198" i="34"/>
  <c r="F198" i="34"/>
  <c r="E197" i="34"/>
  <c r="E196" i="34"/>
  <c r="E195" i="34"/>
  <c r="E194" i="34"/>
  <c r="E193" i="34"/>
  <c r="E192" i="34"/>
  <c r="E191" i="34"/>
  <c r="E190" i="34"/>
  <c r="E189" i="34"/>
  <c r="E188" i="34"/>
  <c r="E187" i="34"/>
  <c r="E186" i="34"/>
  <c r="E185" i="34"/>
  <c r="E184" i="34"/>
  <c r="E183" i="34"/>
  <c r="E182" i="34"/>
  <c r="E181" i="34"/>
  <c r="E180" i="34"/>
  <c r="E179" i="34"/>
  <c r="E178" i="34"/>
  <c r="Q176" i="34"/>
  <c r="P176" i="34"/>
  <c r="O176" i="34"/>
  <c r="N176" i="34"/>
  <c r="M176" i="34"/>
  <c r="L176" i="34"/>
  <c r="K176" i="34"/>
  <c r="J176" i="34"/>
  <c r="I176" i="34"/>
  <c r="H176" i="34"/>
  <c r="G176" i="34"/>
  <c r="F176" i="34"/>
  <c r="E175" i="34"/>
  <c r="E174" i="34"/>
  <c r="E173" i="34"/>
  <c r="E172" i="34"/>
  <c r="E171" i="34"/>
  <c r="E170" i="34"/>
  <c r="E169" i="34"/>
  <c r="E168" i="34"/>
  <c r="E167" i="34"/>
  <c r="E166" i="34"/>
  <c r="E165" i="34"/>
  <c r="E164" i="34"/>
  <c r="E163" i="34"/>
  <c r="E162" i="34"/>
  <c r="E161" i="34"/>
  <c r="E160" i="34"/>
  <c r="E159" i="34"/>
  <c r="E158" i="34"/>
  <c r="E157" i="34"/>
  <c r="E156" i="34"/>
  <c r="Q154" i="34"/>
  <c r="P154" i="34"/>
  <c r="O154" i="34"/>
  <c r="N154" i="34"/>
  <c r="M154" i="34"/>
  <c r="L154" i="34"/>
  <c r="K154" i="34"/>
  <c r="J154" i="34"/>
  <c r="I154" i="34"/>
  <c r="H154" i="34"/>
  <c r="G154" i="34"/>
  <c r="F154" i="34"/>
  <c r="E153" i="34"/>
  <c r="E152" i="34"/>
  <c r="E151" i="34"/>
  <c r="E150" i="34"/>
  <c r="E149" i="34"/>
  <c r="E148" i="34"/>
  <c r="E147" i="34"/>
  <c r="E146" i="34"/>
  <c r="E145" i="34"/>
  <c r="E144" i="34"/>
  <c r="E143" i="34"/>
  <c r="E142" i="34"/>
  <c r="E141" i="34"/>
  <c r="E140" i="34"/>
  <c r="E139" i="34"/>
  <c r="E138" i="34"/>
  <c r="E137" i="34"/>
  <c r="E136" i="34"/>
  <c r="E135" i="34"/>
  <c r="E134" i="34"/>
  <c r="Q132" i="34"/>
  <c r="P132" i="34"/>
  <c r="O132" i="34"/>
  <c r="N132" i="34"/>
  <c r="M132" i="34"/>
  <c r="L132" i="34"/>
  <c r="K132" i="34"/>
  <c r="J132" i="34"/>
  <c r="I132" i="34"/>
  <c r="H132" i="34"/>
  <c r="G132" i="34"/>
  <c r="F132" i="34"/>
  <c r="E131" i="34"/>
  <c r="E130" i="34"/>
  <c r="E129" i="34"/>
  <c r="E128" i="34"/>
  <c r="E127" i="34"/>
  <c r="E126" i="34"/>
  <c r="E125" i="34"/>
  <c r="E124" i="34"/>
  <c r="E123" i="34"/>
  <c r="E122" i="34"/>
  <c r="E121" i="34"/>
  <c r="E120" i="34"/>
  <c r="E119" i="34"/>
  <c r="E118" i="34"/>
  <c r="E117" i="34"/>
  <c r="E116" i="34"/>
  <c r="E115" i="34"/>
  <c r="E114" i="34"/>
  <c r="E113" i="34"/>
  <c r="E112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09" i="34"/>
  <c r="E108" i="34"/>
  <c r="E107" i="34"/>
  <c r="E106" i="34"/>
  <c r="E105" i="34"/>
  <c r="E104" i="34"/>
  <c r="E103" i="34"/>
  <c r="E102" i="34"/>
  <c r="E101" i="34"/>
  <c r="E100" i="34"/>
  <c r="E99" i="34"/>
  <c r="E98" i="34"/>
  <c r="E97" i="34"/>
  <c r="E96" i="34"/>
  <c r="E95" i="34"/>
  <c r="E94" i="34"/>
  <c r="E93" i="34"/>
  <c r="E92" i="34"/>
  <c r="E91" i="34"/>
  <c r="E90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E87" i="34"/>
  <c r="E86" i="34"/>
  <c r="E85" i="34"/>
  <c r="E84" i="34"/>
  <c r="E83" i="34"/>
  <c r="E82" i="34"/>
  <c r="E81" i="34"/>
  <c r="E80" i="34"/>
  <c r="E79" i="34"/>
  <c r="E78" i="34"/>
  <c r="E77" i="34"/>
  <c r="E76" i="34"/>
  <c r="E75" i="34"/>
  <c r="E74" i="34"/>
  <c r="E73" i="34"/>
  <c r="E72" i="34"/>
  <c r="E71" i="34"/>
  <c r="E70" i="34"/>
  <c r="E69" i="34"/>
  <c r="E68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Q44" i="34"/>
  <c r="Q200" i="34" s="1"/>
  <c r="P44" i="34"/>
  <c r="P200" i="34" s="1"/>
  <c r="O44" i="34"/>
  <c r="O200" i="34" s="1"/>
  <c r="N44" i="34"/>
  <c r="N200" i="34" s="1"/>
  <c r="M44" i="34"/>
  <c r="M200" i="34" s="1"/>
  <c r="L44" i="34"/>
  <c r="L200" i="34" s="1"/>
  <c r="K44" i="34"/>
  <c r="K200" i="34" s="1"/>
  <c r="J44" i="34"/>
  <c r="J200" i="34" s="1"/>
  <c r="I44" i="34"/>
  <c r="I200" i="34" s="1"/>
  <c r="H44" i="34"/>
  <c r="H200" i="34" s="1"/>
  <c r="G44" i="34"/>
  <c r="G200" i="34" s="1"/>
  <c r="F44" i="34"/>
  <c r="F200" i="34" s="1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D10" i="34"/>
  <c r="A3" i="34"/>
  <c r="C12" i="32" s="1"/>
  <c r="Q198" i="33"/>
  <c r="P198" i="33"/>
  <c r="O198" i="33"/>
  <c r="N198" i="33"/>
  <c r="M198" i="33"/>
  <c r="L198" i="33"/>
  <c r="K198" i="33"/>
  <c r="J198" i="33"/>
  <c r="I198" i="33"/>
  <c r="H198" i="33"/>
  <c r="G198" i="33"/>
  <c r="F198" i="33"/>
  <c r="E197" i="33"/>
  <c r="E196" i="33"/>
  <c r="E195" i="33"/>
  <c r="E194" i="33"/>
  <c r="E193" i="33"/>
  <c r="E192" i="33"/>
  <c r="E191" i="33"/>
  <c r="E190" i="33"/>
  <c r="E189" i="33"/>
  <c r="E188" i="33"/>
  <c r="E187" i="33"/>
  <c r="E186" i="33"/>
  <c r="E185" i="33"/>
  <c r="E184" i="33"/>
  <c r="E183" i="33"/>
  <c r="E182" i="33"/>
  <c r="E181" i="33"/>
  <c r="E180" i="33"/>
  <c r="E179" i="33"/>
  <c r="E178" i="33"/>
  <c r="E198" i="33" s="1"/>
  <c r="Q176" i="33"/>
  <c r="P176" i="33"/>
  <c r="O176" i="33"/>
  <c r="N176" i="33"/>
  <c r="M176" i="33"/>
  <c r="L176" i="33"/>
  <c r="K176" i="33"/>
  <c r="J176" i="33"/>
  <c r="I176" i="33"/>
  <c r="H176" i="33"/>
  <c r="G176" i="33"/>
  <c r="F176" i="33"/>
  <c r="E175" i="33"/>
  <c r="E174" i="33"/>
  <c r="E173" i="33"/>
  <c r="E172" i="33"/>
  <c r="E171" i="33"/>
  <c r="E170" i="33"/>
  <c r="E169" i="33"/>
  <c r="E168" i="33"/>
  <c r="E167" i="33"/>
  <c r="E166" i="33"/>
  <c r="E165" i="33"/>
  <c r="E164" i="33"/>
  <c r="E163" i="33"/>
  <c r="E162" i="33"/>
  <c r="E161" i="33"/>
  <c r="E160" i="33"/>
  <c r="E159" i="33"/>
  <c r="E158" i="33"/>
  <c r="E157" i="33"/>
  <c r="E156" i="33"/>
  <c r="E176" i="33" s="1"/>
  <c r="Q154" i="33"/>
  <c r="P154" i="33"/>
  <c r="O154" i="33"/>
  <c r="N154" i="33"/>
  <c r="M154" i="33"/>
  <c r="L154" i="33"/>
  <c r="K154" i="33"/>
  <c r="J154" i="33"/>
  <c r="I154" i="33"/>
  <c r="H154" i="33"/>
  <c r="G154" i="33"/>
  <c r="F154" i="33"/>
  <c r="E153" i="33"/>
  <c r="E152" i="33"/>
  <c r="E151" i="33"/>
  <c r="E150" i="33"/>
  <c r="E149" i="33"/>
  <c r="E148" i="33"/>
  <c r="E147" i="33"/>
  <c r="E146" i="33"/>
  <c r="E145" i="33"/>
  <c r="E144" i="33"/>
  <c r="E143" i="33"/>
  <c r="E142" i="33"/>
  <c r="E141" i="33"/>
  <c r="E140" i="33"/>
  <c r="E139" i="33"/>
  <c r="E138" i="33"/>
  <c r="E137" i="33"/>
  <c r="E136" i="33"/>
  <c r="E135" i="33"/>
  <c r="E134" i="33"/>
  <c r="E154" i="33" s="1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1" i="33"/>
  <c r="E130" i="33"/>
  <c r="E129" i="33"/>
  <c r="E128" i="33"/>
  <c r="E127" i="33"/>
  <c r="E126" i="33"/>
  <c r="E125" i="33"/>
  <c r="E124" i="33"/>
  <c r="E123" i="33"/>
  <c r="E122" i="33"/>
  <c r="E121" i="33"/>
  <c r="E120" i="33"/>
  <c r="E119" i="33"/>
  <c r="E118" i="33"/>
  <c r="E117" i="33"/>
  <c r="E116" i="33"/>
  <c r="E115" i="33"/>
  <c r="E114" i="33"/>
  <c r="E113" i="33"/>
  <c r="E112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09" i="33"/>
  <c r="E108" i="33"/>
  <c r="E107" i="33"/>
  <c r="E106" i="33"/>
  <c r="E105" i="33"/>
  <c r="E104" i="33"/>
  <c r="E103" i="33"/>
  <c r="E102" i="33"/>
  <c r="E101" i="33"/>
  <c r="E100" i="33"/>
  <c r="E99" i="33"/>
  <c r="E98" i="33"/>
  <c r="E97" i="33"/>
  <c r="E96" i="33"/>
  <c r="E95" i="33"/>
  <c r="E94" i="33"/>
  <c r="E93" i="33"/>
  <c r="E92" i="33"/>
  <c r="E91" i="33"/>
  <c r="E90" i="33"/>
  <c r="E110" i="33" s="1"/>
  <c r="Q88" i="33"/>
  <c r="P88" i="33"/>
  <c r="O88" i="33"/>
  <c r="N88" i="33"/>
  <c r="M88" i="33"/>
  <c r="L88" i="33"/>
  <c r="K88" i="33"/>
  <c r="J88" i="33"/>
  <c r="I88" i="33"/>
  <c r="H88" i="33"/>
  <c r="G88" i="33"/>
  <c r="F88" i="33"/>
  <c r="E87" i="33"/>
  <c r="E86" i="33"/>
  <c r="E85" i="33"/>
  <c r="E84" i="33"/>
  <c r="E83" i="33"/>
  <c r="E82" i="33"/>
  <c r="E81" i="33"/>
  <c r="E80" i="33"/>
  <c r="E79" i="33"/>
  <c r="E78" i="33"/>
  <c r="E77" i="33"/>
  <c r="E76" i="33"/>
  <c r="E75" i="33"/>
  <c r="E74" i="33"/>
  <c r="E73" i="33"/>
  <c r="E72" i="33"/>
  <c r="E71" i="33"/>
  <c r="E70" i="33"/>
  <c r="E69" i="33"/>
  <c r="E68" i="33"/>
  <c r="E88" i="33" s="1"/>
  <c r="Q66" i="33"/>
  <c r="P66" i="33"/>
  <c r="O66" i="33"/>
  <c r="N66" i="33"/>
  <c r="M66" i="33"/>
  <c r="L66" i="33"/>
  <c r="K66" i="33"/>
  <c r="J66" i="33"/>
  <c r="I66" i="33"/>
  <c r="H66" i="33"/>
  <c r="G66" i="33"/>
  <c r="F66" i="33"/>
  <c r="E65" i="33"/>
  <c r="E64" i="33"/>
  <c r="E63" i="33"/>
  <c r="E62" i="33"/>
  <c r="E61" i="33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66" i="33" s="1"/>
  <c r="Q44" i="33"/>
  <c r="Q200" i="33" s="1"/>
  <c r="P44" i="33"/>
  <c r="P200" i="33" s="1"/>
  <c r="O44" i="33"/>
  <c r="O200" i="33" s="1"/>
  <c r="N44" i="33"/>
  <c r="N200" i="33" s="1"/>
  <c r="M44" i="33"/>
  <c r="M200" i="33" s="1"/>
  <c r="L44" i="33"/>
  <c r="L200" i="33" s="1"/>
  <c r="K44" i="33"/>
  <c r="K200" i="33" s="1"/>
  <c r="J44" i="33"/>
  <c r="J200" i="33" s="1"/>
  <c r="I44" i="33"/>
  <c r="I200" i="33" s="1"/>
  <c r="H44" i="33"/>
  <c r="H200" i="33" s="1"/>
  <c r="G44" i="33"/>
  <c r="G200" i="33" s="1"/>
  <c r="F44" i="33"/>
  <c r="F200" i="33" s="1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44" i="33" s="1"/>
  <c r="D10" i="33"/>
  <c r="A3" i="33"/>
  <c r="C11" i="32" s="1"/>
  <c r="A4" i="32"/>
  <c r="B11" i="51" s="1"/>
  <c r="Q198" i="31"/>
  <c r="P198" i="31"/>
  <c r="O198" i="31"/>
  <c r="N198" i="31"/>
  <c r="M198" i="31"/>
  <c r="L198" i="31"/>
  <c r="K198" i="31"/>
  <c r="J198" i="31"/>
  <c r="I198" i="31"/>
  <c r="H198" i="31"/>
  <c r="G198" i="31"/>
  <c r="F198" i="31"/>
  <c r="E197" i="31"/>
  <c r="E196" i="31"/>
  <c r="E195" i="31"/>
  <c r="E194" i="31"/>
  <c r="E193" i="31"/>
  <c r="E192" i="31"/>
  <c r="E191" i="31"/>
  <c r="E190" i="31"/>
  <c r="E189" i="31"/>
  <c r="E188" i="31"/>
  <c r="E187" i="31"/>
  <c r="E186" i="31"/>
  <c r="E185" i="31"/>
  <c r="E184" i="31"/>
  <c r="E183" i="31"/>
  <c r="E182" i="31"/>
  <c r="E181" i="31"/>
  <c r="E180" i="31"/>
  <c r="E179" i="31"/>
  <c r="E178" i="31"/>
  <c r="Q176" i="31"/>
  <c r="P176" i="31"/>
  <c r="O176" i="31"/>
  <c r="N176" i="31"/>
  <c r="M176" i="31"/>
  <c r="L176" i="31"/>
  <c r="K176" i="31"/>
  <c r="J176" i="31"/>
  <c r="I176" i="31"/>
  <c r="H176" i="31"/>
  <c r="G176" i="31"/>
  <c r="F176" i="31"/>
  <c r="E175" i="31"/>
  <c r="E174" i="31"/>
  <c r="E173" i="31"/>
  <c r="E172" i="31"/>
  <c r="E171" i="31"/>
  <c r="E170" i="31"/>
  <c r="E169" i="31"/>
  <c r="E168" i="31"/>
  <c r="E167" i="31"/>
  <c r="E166" i="31"/>
  <c r="E165" i="31"/>
  <c r="E164" i="31"/>
  <c r="E163" i="31"/>
  <c r="E162" i="31"/>
  <c r="E161" i="31"/>
  <c r="E160" i="31"/>
  <c r="E159" i="31"/>
  <c r="E158" i="31"/>
  <c r="E157" i="31"/>
  <c r="E156" i="31"/>
  <c r="Q154" i="31"/>
  <c r="P154" i="31"/>
  <c r="O154" i="31"/>
  <c r="N154" i="31"/>
  <c r="M154" i="31"/>
  <c r="L154" i="31"/>
  <c r="K154" i="31"/>
  <c r="J154" i="31"/>
  <c r="I154" i="31"/>
  <c r="H154" i="31"/>
  <c r="G154" i="31"/>
  <c r="F154" i="31"/>
  <c r="E153" i="31"/>
  <c r="E152" i="31"/>
  <c r="E151" i="31"/>
  <c r="E150" i="31"/>
  <c r="E149" i="31"/>
  <c r="E148" i="31"/>
  <c r="E147" i="31"/>
  <c r="E146" i="31"/>
  <c r="E145" i="31"/>
  <c r="E144" i="31"/>
  <c r="E143" i="31"/>
  <c r="E142" i="31"/>
  <c r="E141" i="31"/>
  <c r="E140" i="31"/>
  <c r="E139" i="31"/>
  <c r="E138" i="31"/>
  <c r="E137" i="31"/>
  <c r="E136" i="31"/>
  <c r="E135" i="31"/>
  <c r="E134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1" i="31"/>
  <c r="E130" i="31"/>
  <c r="E129" i="31"/>
  <c r="E128" i="31"/>
  <c r="E127" i="31"/>
  <c r="E126" i="31"/>
  <c r="E125" i="31"/>
  <c r="E124" i="31"/>
  <c r="E123" i="31"/>
  <c r="E122" i="31"/>
  <c r="E121" i="31"/>
  <c r="E120" i="31"/>
  <c r="E119" i="31"/>
  <c r="E118" i="31"/>
  <c r="E117" i="31"/>
  <c r="E116" i="31"/>
  <c r="E115" i="31"/>
  <c r="E114" i="31"/>
  <c r="E113" i="31"/>
  <c r="E112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09" i="31"/>
  <c r="E108" i="31"/>
  <c r="E107" i="31"/>
  <c r="E106" i="31"/>
  <c r="E105" i="31"/>
  <c r="E104" i="31"/>
  <c r="E103" i="31"/>
  <c r="E102" i="31"/>
  <c r="E101" i="31"/>
  <c r="E100" i="31"/>
  <c r="E99" i="31"/>
  <c r="E98" i="31"/>
  <c r="E97" i="31"/>
  <c r="E96" i="31"/>
  <c r="E95" i="31"/>
  <c r="E94" i="31"/>
  <c r="E93" i="31"/>
  <c r="E92" i="31"/>
  <c r="E91" i="31"/>
  <c r="E90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7" i="31"/>
  <c r="E86" i="31"/>
  <c r="E85" i="31"/>
  <c r="E84" i="31"/>
  <c r="E83" i="31"/>
  <c r="E82" i="31"/>
  <c r="E81" i="31"/>
  <c r="E80" i="31"/>
  <c r="E79" i="31"/>
  <c r="E78" i="31"/>
  <c r="E77" i="31"/>
  <c r="E76" i="31"/>
  <c r="E75" i="31"/>
  <c r="E74" i="31"/>
  <c r="E73" i="31"/>
  <c r="E72" i="31"/>
  <c r="E71" i="31"/>
  <c r="E70" i="31"/>
  <c r="E69" i="31"/>
  <c r="E68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5" i="31"/>
  <c r="E64" i="31"/>
  <c r="E63" i="31"/>
  <c r="E62" i="31"/>
  <c r="E61" i="31"/>
  <c r="E60" i="31"/>
  <c r="E59" i="31"/>
  <c r="E58" i="31"/>
  <c r="E57" i="31"/>
  <c r="E56" i="31"/>
  <c r="E55" i="31"/>
  <c r="E54" i="31"/>
  <c r="E53" i="31"/>
  <c r="E52" i="31"/>
  <c r="E51" i="31"/>
  <c r="E50" i="31"/>
  <c r="E49" i="31"/>
  <c r="E48" i="31"/>
  <c r="E47" i="31"/>
  <c r="E46" i="31"/>
  <c r="Q44" i="31"/>
  <c r="Q200" i="31" s="1"/>
  <c r="P44" i="31"/>
  <c r="P200" i="31" s="1"/>
  <c r="O44" i="31"/>
  <c r="O200" i="31" s="1"/>
  <c r="N44" i="31"/>
  <c r="N200" i="31" s="1"/>
  <c r="M44" i="31"/>
  <c r="M200" i="31" s="1"/>
  <c r="L44" i="31"/>
  <c r="L200" i="31" s="1"/>
  <c r="K44" i="31"/>
  <c r="K200" i="31" s="1"/>
  <c r="J44" i="31"/>
  <c r="J200" i="31" s="1"/>
  <c r="I44" i="31"/>
  <c r="I200" i="31" s="1"/>
  <c r="H44" i="31"/>
  <c r="H200" i="31" s="1"/>
  <c r="G44" i="31"/>
  <c r="G200" i="31" s="1"/>
  <c r="F44" i="31"/>
  <c r="F200" i="31" s="1"/>
  <c r="E43" i="31"/>
  <c r="E42" i="31"/>
  <c r="E41" i="31"/>
  <c r="E40" i="31"/>
  <c r="E39" i="31"/>
  <c r="E38" i="31"/>
  <c r="E37" i="31"/>
  <c r="E36" i="31"/>
  <c r="E35" i="31"/>
  <c r="E34" i="31"/>
  <c r="E33" i="31"/>
  <c r="E32" i="31"/>
  <c r="E31" i="31"/>
  <c r="E30" i="31"/>
  <c r="E29" i="31"/>
  <c r="E28" i="31"/>
  <c r="E27" i="31"/>
  <c r="E26" i="31"/>
  <c r="E25" i="31"/>
  <c r="E24" i="31"/>
  <c r="E23" i="31"/>
  <c r="E22" i="31"/>
  <c r="E21" i="31"/>
  <c r="E20" i="31"/>
  <c r="D10" i="31"/>
  <c r="A3" i="31"/>
  <c r="C15" i="26" s="1"/>
  <c r="Q198" i="30"/>
  <c r="P198" i="30"/>
  <c r="O198" i="30"/>
  <c r="N198" i="30"/>
  <c r="M198" i="30"/>
  <c r="L198" i="30"/>
  <c r="K198" i="30"/>
  <c r="J198" i="30"/>
  <c r="I198" i="30"/>
  <c r="H198" i="30"/>
  <c r="G198" i="30"/>
  <c r="F198" i="30"/>
  <c r="E197" i="30"/>
  <c r="E196" i="30"/>
  <c r="E195" i="30"/>
  <c r="E194" i="30"/>
  <c r="E193" i="30"/>
  <c r="E192" i="30"/>
  <c r="E191" i="30"/>
  <c r="E190" i="30"/>
  <c r="E189" i="30"/>
  <c r="E188" i="30"/>
  <c r="E187" i="30"/>
  <c r="E186" i="30"/>
  <c r="E185" i="30"/>
  <c r="E184" i="30"/>
  <c r="E183" i="30"/>
  <c r="E182" i="30"/>
  <c r="E181" i="30"/>
  <c r="E180" i="30"/>
  <c r="E179" i="30"/>
  <c r="E178" i="30"/>
  <c r="Q176" i="30"/>
  <c r="P176" i="30"/>
  <c r="O176" i="30"/>
  <c r="N176" i="30"/>
  <c r="M176" i="30"/>
  <c r="L176" i="30"/>
  <c r="K176" i="30"/>
  <c r="J176" i="30"/>
  <c r="I176" i="30"/>
  <c r="H176" i="30"/>
  <c r="G176" i="30"/>
  <c r="F176" i="30"/>
  <c r="E175" i="30"/>
  <c r="E174" i="30"/>
  <c r="E173" i="30"/>
  <c r="E172" i="30"/>
  <c r="E171" i="30"/>
  <c r="E170" i="30"/>
  <c r="E169" i="30"/>
  <c r="E168" i="30"/>
  <c r="E167" i="30"/>
  <c r="E166" i="30"/>
  <c r="E165" i="30"/>
  <c r="E164" i="30"/>
  <c r="E163" i="30"/>
  <c r="E162" i="30"/>
  <c r="E161" i="30"/>
  <c r="E160" i="30"/>
  <c r="E159" i="30"/>
  <c r="E158" i="30"/>
  <c r="E157" i="30"/>
  <c r="E156" i="30"/>
  <c r="Q154" i="30"/>
  <c r="P154" i="30"/>
  <c r="O154" i="30"/>
  <c r="N154" i="30"/>
  <c r="M154" i="30"/>
  <c r="L154" i="30"/>
  <c r="K154" i="30"/>
  <c r="J154" i="30"/>
  <c r="I154" i="30"/>
  <c r="H154" i="30"/>
  <c r="G154" i="30"/>
  <c r="F154" i="30"/>
  <c r="E153" i="30"/>
  <c r="E152" i="30"/>
  <c r="E151" i="30"/>
  <c r="E150" i="30"/>
  <c r="E149" i="30"/>
  <c r="E148" i="30"/>
  <c r="E147" i="30"/>
  <c r="E146" i="30"/>
  <c r="E145" i="30"/>
  <c r="E144" i="30"/>
  <c r="E143" i="30"/>
  <c r="E142" i="30"/>
  <c r="E141" i="30"/>
  <c r="E140" i="30"/>
  <c r="E139" i="30"/>
  <c r="E138" i="30"/>
  <c r="E137" i="30"/>
  <c r="E136" i="30"/>
  <c r="E135" i="30"/>
  <c r="E134" i="30"/>
  <c r="Q132" i="30"/>
  <c r="P132" i="30"/>
  <c r="O132" i="30"/>
  <c r="N132" i="30"/>
  <c r="M132" i="30"/>
  <c r="L132" i="30"/>
  <c r="K132" i="30"/>
  <c r="J132" i="30"/>
  <c r="I132" i="30"/>
  <c r="H132" i="30"/>
  <c r="G132" i="30"/>
  <c r="F132" i="30"/>
  <c r="E131" i="30"/>
  <c r="E130" i="30"/>
  <c r="E129" i="30"/>
  <c r="E128" i="30"/>
  <c r="E127" i="30"/>
  <c r="E126" i="30"/>
  <c r="E125" i="30"/>
  <c r="E124" i="30"/>
  <c r="E123" i="30"/>
  <c r="E122" i="30"/>
  <c r="E121" i="30"/>
  <c r="E120" i="30"/>
  <c r="E119" i="30"/>
  <c r="E118" i="30"/>
  <c r="E117" i="30"/>
  <c r="E116" i="30"/>
  <c r="E115" i="30"/>
  <c r="E114" i="30"/>
  <c r="E113" i="30"/>
  <c r="E112" i="30"/>
  <c r="Q110" i="30"/>
  <c r="P110" i="30"/>
  <c r="O110" i="30"/>
  <c r="N110" i="30"/>
  <c r="M110" i="30"/>
  <c r="L110" i="30"/>
  <c r="K110" i="30"/>
  <c r="J110" i="30"/>
  <c r="I110" i="30"/>
  <c r="H110" i="30"/>
  <c r="G110" i="30"/>
  <c r="F110" i="30"/>
  <c r="E109" i="30"/>
  <c r="E108" i="30"/>
  <c r="E107" i="30"/>
  <c r="E106" i="30"/>
  <c r="E105" i="30"/>
  <c r="E104" i="30"/>
  <c r="E103" i="30"/>
  <c r="E102" i="30"/>
  <c r="E101" i="30"/>
  <c r="E100" i="30"/>
  <c r="E99" i="30"/>
  <c r="E98" i="30"/>
  <c r="E97" i="30"/>
  <c r="E96" i="30"/>
  <c r="E95" i="30"/>
  <c r="E94" i="30"/>
  <c r="E93" i="30"/>
  <c r="E92" i="30"/>
  <c r="E91" i="30"/>
  <c r="E90" i="30"/>
  <c r="Q88" i="30"/>
  <c r="P88" i="30"/>
  <c r="O88" i="30"/>
  <c r="N88" i="30"/>
  <c r="M88" i="30"/>
  <c r="L88" i="30"/>
  <c r="K88" i="30"/>
  <c r="J88" i="30"/>
  <c r="I88" i="30"/>
  <c r="H88" i="30"/>
  <c r="G88" i="30"/>
  <c r="F88" i="30"/>
  <c r="E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Q66" i="30"/>
  <c r="P66" i="30"/>
  <c r="O66" i="30"/>
  <c r="N66" i="30"/>
  <c r="M66" i="30"/>
  <c r="L66" i="30"/>
  <c r="K66" i="30"/>
  <c r="J66" i="30"/>
  <c r="I66" i="30"/>
  <c r="H66" i="30"/>
  <c r="G66" i="30"/>
  <c r="F66" i="30"/>
  <c r="E65" i="30"/>
  <c r="E64" i="30"/>
  <c r="E63" i="30"/>
  <c r="E62" i="30"/>
  <c r="E61" i="30"/>
  <c r="E60" i="30"/>
  <c r="E59" i="30"/>
  <c r="E58" i="30"/>
  <c r="E57" i="30"/>
  <c r="E56" i="30"/>
  <c r="E55" i="30"/>
  <c r="E54" i="30"/>
  <c r="E53" i="30"/>
  <c r="E52" i="30"/>
  <c r="E51" i="30"/>
  <c r="E50" i="30"/>
  <c r="E49" i="30"/>
  <c r="E48" i="30"/>
  <c r="E47" i="30"/>
  <c r="E46" i="30"/>
  <c r="Q44" i="30"/>
  <c r="Q200" i="30" s="1"/>
  <c r="P44" i="30"/>
  <c r="P200" i="30" s="1"/>
  <c r="O44" i="30"/>
  <c r="O200" i="30" s="1"/>
  <c r="N44" i="30"/>
  <c r="N200" i="30" s="1"/>
  <c r="M44" i="30"/>
  <c r="M200" i="30" s="1"/>
  <c r="L44" i="30"/>
  <c r="L200" i="30" s="1"/>
  <c r="K44" i="30"/>
  <c r="K200" i="30" s="1"/>
  <c r="J44" i="30"/>
  <c r="J200" i="30" s="1"/>
  <c r="I44" i="30"/>
  <c r="I200" i="30" s="1"/>
  <c r="H44" i="30"/>
  <c r="H200" i="30" s="1"/>
  <c r="G44" i="30"/>
  <c r="G200" i="30" s="1"/>
  <c r="F44" i="30"/>
  <c r="F200" i="30" s="1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D10" i="30"/>
  <c r="A3" i="30"/>
  <c r="C14" i="26" s="1"/>
  <c r="Q198" i="29"/>
  <c r="P198" i="29"/>
  <c r="O198" i="29"/>
  <c r="N198" i="29"/>
  <c r="M198" i="29"/>
  <c r="L198" i="29"/>
  <c r="K198" i="29"/>
  <c r="J198" i="29"/>
  <c r="I198" i="29"/>
  <c r="H198" i="29"/>
  <c r="G198" i="29"/>
  <c r="F198" i="29"/>
  <c r="E197" i="29"/>
  <c r="E196" i="29"/>
  <c r="E195" i="29"/>
  <c r="E194" i="29"/>
  <c r="E193" i="29"/>
  <c r="E192" i="29"/>
  <c r="E191" i="29"/>
  <c r="E190" i="29"/>
  <c r="E189" i="29"/>
  <c r="E188" i="29"/>
  <c r="E187" i="29"/>
  <c r="E186" i="29"/>
  <c r="E185" i="29"/>
  <c r="E184" i="29"/>
  <c r="E183" i="29"/>
  <c r="E182" i="29"/>
  <c r="E181" i="29"/>
  <c r="E180" i="29"/>
  <c r="E179" i="29"/>
  <c r="E178" i="29"/>
  <c r="Q176" i="29"/>
  <c r="P176" i="29"/>
  <c r="O176" i="29"/>
  <c r="N176" i="29"/>
  <c r="M176" i="29"/>
  <c r="L176" i="29"/>
  <c r="K176" i="29"/>
  <c r="J176" i="29"/>
  <c r="I176" i="29"/>
  <c r="H176" i="29"/>
  <c r="G176" i="29"/>
  <c r="F176" i="29"/>
  <c r="E175" i="29"/>
  <c r="E174" i="29"/>
  <c r="E173" i="29"/>
  <c r="E172" i="29"/>
  <c r="E171" i="29"/>
  <c r="E170" i="29"/>
  <c r="E169" i="29"/>
  <c r="E168" i="29"/>
  <c r="E167" i="29"/>
  <c r="E166" i="29"/>
  <c r="E165" i="29"/>
  <c r="E164" i="29"/>
  <c r="E163" i="29"/>
  <c r="E162" i="29"/>
  <c r="E161" i="29"/>
  <c r="E160" i="29"/>
  <c r="E159" i="29"/>
  <c r="E158" i="29"/>
  <c r="E157" i="29"/>
  <c r="E156" i="29"/>
  <c r="Q154" i="29"/>
  <c r="P154" i="29"/>
  <c r="O154" i="29"/>
  <c r="N154" i="29"/>
  <c r="M154" i="29"/>
  <c r="L154" i="29"/>
  <c r="K154" i="29"/>
  <c r="J154" i="29"/>
  <c r="I154" i="29"/>
  <c r="H154" i="29"/>
  <c r="G154" i="29"/>
  <c r="F154" i="29"/>
  <c r="E153" i="29"/>
  <c r="E152" i="29"/>
  <c r="E151" i="29"/>
  <c r="E150" i="29"/>
  <c r="E149" i="29"/>
  <c r="E148" i="29"/>
  <c r="E147" i="29"/>
  <c r="E146" i="29"/>
  <c r="E145" i="29"/>
  <c r="E144" i="29"/>
  <c r="E143" i="29"/>
  <c r="E142" i="29"/>
  <c r="E141" i="29"/>
  <c r="E140" i="29"/>
  <c r="E139" i="29"/>
  <c r="E138" i="29"/>
  <c r="E137" i="29"/>
  <c r="E136" i="29"/>
  <c r="E135" i="29"/>
  <c r="E134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1" i="29"/>
  <c r="E130" i="29"/>
  <c r="E129" i="29"/>
  <c r="E128" i="29"/>
  <c r="E127" i="29"/>
  <c r="E126" i="29"/>
  <c r="E125" i="29"/>
  <c r="E124" i="29"/>
  <c r="E123" i="29"/>
  <c r="E122" i="29"/>
  <c r="E121" i="29"/>
  <c r="E120" i="29"/>
  <c r="E119" i="29"/>
  <c r="E118" i="29"/>
  <c r="E117" i="29"/>
  <c r="E116" i="29"/>
  <c r="E115" i="29"/>
  <c r="E114" i="29"/>
  <c r="E113" i="29"/>
  <c r="E112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09" i="29"/>
  <c r="E108" i="29"/>
  <c r="E107" i="29"/>
  <c r="E106" i="29"/>
  <c r="E105" i="29"/>
  <c r="E104" i="29"/>
  <c r="E103" i="29"/>
  <c r="E102" i="29"/>
  <c r="E101" i="29"/>
  <c r="E100" i="29"/>
  <c r="E99" i="29"/>
  <c r="E98" i="29"/>
  <c r="E97" i="29"/>
  <c r="E96" i="29"/>
  <c r="E95" i="29"/>
  <c r="E94" i="29"/>
  <c r="E93" i="29"/>
  <c r="E92" i="29"/>
  <c r="E91" i="29"/>
  <c r="E90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Q44" i="29"/>
  <c r="Q200" i="29" s="1"/>
  <c r="P44" i="29"/>
  <c r="P200" i="29" s="1"/>
  <c r="O44" i="29"/>
  <c r="O200" i="29" s="1"/>
  <c r="N44" i="29"/>
  <c r="N200" i="29" s="1"/>
  <c r="M44" i="29"/>
  <c r="M200" i="29" s="1"/>
  <c r="L44" i="29"/>
  <c r="L200" i="29" s="1"/>
  <c r="K44" i="29"/>
  <c r="K200" i="29" s="1"/>
  <c r="J44" i="29"/>
  <c r="J200" i="29" s="1"/>
  <c r="I44" i="29"/>
  <c r="I200" i="29" s="1"/>
  <c r="H44" i="29"/>
  <c r="H200" i="29" s="1"/>
  <c r="G44" i="29"/>
  <c r="G200" i="29" s="1"/>
  <c r="F44" i="29"/>
  <c r="F200" i="29" s="1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D10" i="29"/>
  <c r="A3" i="29"/>
  <c r="C13" i="26" s="1"/>
  <c r="Q198" i="28"/>
  <c r="P198" i="28"/>
  <c r="O198" i="28"/>
  <c r="N198" i="28"/>
  <c r="M198" i="28"/>
  <c r="L198" i="28"/>
  <c r="K198" i="28"/>
  <c r="J198" i="28"/>
  <c r="I198" i="28"/>
  <c r="H198" i="28"/>
  <c r="G198" i="28"/>
  <c r="F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Q176" i="28"/>
  <c r="P176" i="28"/>
  <c r="O176" i="28"/>
  <c r="N176" i="28"/>
  <c r="M176" i="28"/>
  <c r="L176" i="28"/>
  <c r="K176" i="28"/>
  <c r="J176" i="28"/>
  <c r="I176" i="28"/>
  <c r="H176" i="28"/>
  <c r="G176" i="28"/>
  <c r="F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Q154" i="28"/>
  <c r="P154" i="28"/>
  <c r="O154" i="28"/>
  <c r="N154" i="28"/>
  <c r="M154" i="28"/>
  <c r="L154" i="28"/>
  <c r="K154" i="28"/>
  <c r="J154" i="28"/>
  <c r="I154" i="28"/>
  <c r="H154" i="28"/>
  <c r="G154" i="28"/>
  <c r="F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Q132" i="28"/>
  <c r="P132" i="28"/>
  <c r="O132" i="28"/>
  <c r="N132" i="28"/>
  <c r="M132" i="28"/>
  <c r="L132" i="28"/>
  <c r="K132" i="28"/>
  <c r="J132" i="28"/>
  <c r="I132" i="28"/>
  <c r="H132" i="28"/>
  <c r="G132" i="28"/>
  <c r="F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Q88" i="28"/>
  <c r="P88" i="28"/>
  <c r="O88" i="28"/>
  <c r="N88" i="28"/>
  <c r="M88" i="28"/>
  <c r="L88" i="28"/>
  <c r="K88" i="28"/>
  <c r="J88" i="28"/>
  <c r="I88" i="28"/>
  <c r="H88" i="28"/>
  <c r="G88" i="28"/>
  <c r="F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Q66" i="28"/>
  <c r="P66" i="28"/>
  <c r="O66" i="28"/>
  <c r="N66" i="28"/>
  <c r="M66" i="28"/>
  <c r="L66" i="28"/>
  <c r="K66" i="28"/>
  <c r="J66" i="28"/>
  <c r="I66" i="28"/>
  <c r="H66" i="28"/>
  <c r="G66" i="28"/>
  <c r="F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Q44" i="28"/>
  <c r="Q200" i="28" s="1"/>
  <c r="P44" i="28"/>
  <c r="P200" i="28" s="1"/>
  <c r="O44" i="28"/>
  <c r="O200" i="28" s="1"/>
  <c r="N44" i="28"/>
  <c r="N200" i="28" s="1"/>
  <c r="M44" i="28"/>
  <c r="M200" i="28" s="1"/>
  <c r="L44" i="28"/>
  <c r="L200" i="28" s="1"/>
  <c r="K44" i="28"/>
  <c r="K200" i="28" s="1"/>
  <c r="J44" i="28"/>
  <c r="J200" i="28" s="1"/>
  <c r="I44" i="28"/>
  <c r="I200" i="28" s="1"/>
  <c r="H44" i="28"/>
  <c r="H200" i="28" s="1"/>
  <c r="G44" i="28"/>
  <c r="G200" i="28" s="1"/>
  <c r="F44" i="28"/>
  <c r="F200" i="28" s="1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D10" i="28"/>
  <c r="A3" i="28"/>
  <c r="C12" i="26" s="1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Q176" i="27"/>
  <c r="P176" i="27"/>
  <c r="O176" i="27"/>
  <c r="N176" i="27"/>
  <c r="M176" i="27"/>
  <c r="L176" i="27"/>
  <c r="K176" i="27"/>
  <c r="J176" i="27"/>
  <c r="I176" i="27"/>
  <c r="H176" i="27"/>
  <c r="G176" i="27"/>
  <c r="F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Q154" i="27"/>
  <c r="P154" i="27"/>
  <c r="O154" i="27"/>
  <c r="N154" i="27"/>
  <c r="M154" i="27"/>
  <c r="L154" i="27"/>
  <c r="K154" i="27"/>
  <c r="J154" i="27"/>
  <c r="I154" i="27"/>
  <c r="H154" i="27"/>
  <c r="G154" i="27"/>
  <c r="F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Q132" i="27"/>
  <c r="P132" i="27"/>
  <c r="O132" i="27"/>
  <c r="N132" i="27"/>
  <c r="M132" i="27"/>
  <c r="L132" i="27"/>
  <c r="K132" i="27"/>
  <c r="J132" i="27"/>
  <c r="I132" i="27"/>
  <c r="H132" i="27"/>
  <c r="G132" i="27"/>
  <c r="F132" i="27"/>
  <c r="E131" i="27"/>
  <c r="E130" i="27"/>
  <c r="E129" i="27"/>
  <c r="E128" i="27"/>
  <c r="E127" i="27"/>
  <c r="E126" i="27"/>
  <c r="E125" i="27"/>
  <c r="E124" i="27"/>
  <c r="E123" i="27"/>
  <c r="E122" i="27"/>
  <c r="E121" i="27"/>
  <c r="E120" i="27"/>
  <c r="E119" i="27"/>
  <c r="E118" i="27"/>
  <c r="E117" i="27"/>
  <c r="E116" i="27"/>
  <c r="E115" i="27"/>
  <c r="E114" i="27"/>
  <c r="E113" i="27"/>
  <c r="E112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E109" i="27"/>
  <c r="E108" i="27"/>
  <c r="E107" i="27"/>
  <c r="E106" i="27"/>
  <c r="E105" i="27"/>
  <c r="E104" i="27"/>
  <c r="E103" i="27"/>
  <c r="E102" i="27"/>
  <c r="E101" i="27"/>
  <c r="E100" i="27"/>
  <c r="E99" i="27"/>
  <c r="E98" i="27"/>
  <c r="E97" i="27"/>
  <c r="E96" i="27"/>
  <c r="E95" i="27"/>
  <c r="E94" i="27"/>
  <c r="E93" i="27"/>
  <c r="E92" i="27"/>
  <c r="E91" i="27"/>
  <c r="E90" i="27"/>
  <c r="Q88" i="27"/>
  <c r="P88" i="27"/>
  <c r="O88" i="27"/>
  <c r="N88" i="27"/>
  <c r="M88" i="27"/>
  <c r="L88" i="27"/>
  <c r="K88" i="27"/>
  <c r="J88" i="27"/>
  <c r="I88" i="27"/>
  <c r="H88" i="27"/>
  <c r="G88" i="27"/>
  <c r="F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Q44" i="27"/>
  <c r="Q200" i="27" s="1"/>
  <c r="P44" i="27"/>
  <c r="P200" i="27" s="1"/>
  <c r="O44" i="27"/>
  <c r="O200" i="27" s="1"/>
  <c r="N44" i="27"/>
  <c r="N200" i="27" s="1"/>
  <c r="M44" i="27"/>
  <c r="M200" i="27" s="1"/>
  <c r="L44" i="27"/>
  <c r="L200" i="27" s="1"/>
  <c r="K44" i="27"/>
  <c r="K200" i="27" s="1"/>
  <c r="J44" i="27"/>
  <c r="J200" i="27" s="1"/>
  <c r="I44" i="27"/>
  <c r="I200" i="27" s="1"/>
  <c r="H44" i="27"/>
  <c r="H200" i="27" s="1"/>
  <c r="G44" i="27"/>
  <c r="G200" i="27" s="1"/>
  <c r="F44" i="27"/>
  <c r="F200" i="27" s="1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D10" i="27"/>
  <c r="A3" i="27"/>
  <c r="C11" i="26" s="1"/>
  <c r="A4" i="26"/>
  <c r="B10" i="51" s="1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Q132" i="24"/>
  <c r="P132" i="24"/>
  <c r="O132" i="24"/>
  <c r="N132" i="24"/>
  <c r="M132" i="24"/>
  <c r="L132" i="24"/>
  <c r="K132" i="24"/>
  <c r="J132" i="24"/>
  <c r="I132" i="24"/>
  <c r="H132" i="24"/>
  <c r="G132" i="24"/>
  <c r="F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Q44" i="24"/>
  <c r="Q200" i="24" s="1"/>
  <c r="P44" i="24"/>
  <c r="P200" i="24" s="1"/>
  <c r="O44" i="24"/>
  <c r="O200" i="24" s="1"/>
  <c r="N44" i="24"/>
  <c r="N200" i="24" s="1"/>
  <c r="M44" i="24"/>
  <c r="M200" i="24" s="1"/>
  <c r="L44" i="24"/>
  <c r="L200" i="24" s="1"/>
  <c r="K44" i="24"/>
  <c r="K200" i="24" s="1"/>
  <c r="J44" i="24"/>
  <c r="J200" i="24" s="1"/>
  <c r="I44" i="24"/>
  <c r="I200" i="24" s="1"/>
  <c r="H44" i="24"/>
  <c r="H200" i="24" s="1"/>
  <c r="G44" i="24"/>
  <c r="G200" i="24" s="1"/>
  <c r="F44" i="24"/>
  <c r="F200" i="24" s="1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D10" i="24"/>
  <c r="A3" i="24"/>
  <c r="C15" i="19" s="1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88" i="23" s="1"/>
  <c r="Q66" i="23"/>
  <c r="P66" i="23"/>
  <c r="O66" i="23"/>
  <c r="N66" i="23"/>
  <c r="M66" i="23"/>
  <c r="L66" i="23"/>
  <c r="K66" i="23"/>
  <c r="J66" i="23"/>
  <c r="I66" i="23"/>
  <c r="H66" i="23"/>
  <c r="G66" i="23"/>
  <c r="F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66" i="23" s="1"/>
  <c r="Q44" i="23"/>
  <c r="Q200" i="23" s="1"/>
  <c r="P44" i="23"/>
  <c r="P200" i="23" s="1"/>
  <c r="O44" i="23"/>
  <c r="O200" i="23" s="1"/>
  <c r="N44" i="23"/>
  <c r="N200" i="23" s="1"/>
  <c r="M44" i="23"/>
  <c r="M200" i="23" s="1"/>
  <c r="L44" i="23"/>
  <c r="L200" i="23" s="1"/>
  <c r="K44" i="23"/>
  <c r="K200" i="23" s="1"/>
  <c r="J44" i="23"/>
  <c r="J200" i="23" s="1"/>
  <c r="I44" i="23"/>
  <c r="I200" i="23" s="1"/>
  <c r="H44" i="23"/>
  <c r="H200" i="23" s="1"/>
  <c r="G44" i="23"/>
  <c r="G200" i="23" s="1"/>
  <c r="F44" i="23"/>
  <c r="F200" i="23" s="1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D10" i="23"/>
  <c r="A3" i="23"/>
  <c r="C14" i="19" s="1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Q66" i="22"/>
  <c r="P66" i="22"/>
  <c r="O66" i="22"/>
  <c r="N66" i="22"/>
  <c r="M66" i="22"/>
  <c r="L66" i="22"/>
  <c r="K66" i="22"/>
  <c r="J66" i="22"/>
  <c r="I66" i="22"/>
  <c r="H66" i="22"/>
  <c r="G66" i="22"/>
  <c r="F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Q44" i="22"/>
  <c r="Q200" i="22" s="1"/>
  <c r="P44" i="22"/>
  <c r="P200" i="22" s="1"/>
  <c r="O44" i="22"/>
  <c r="O200" i="22" s="1"/>
  <c r="N44" i="22"/>
  <c r="N200" i="22" s="1"/>
  <c r="M44" i="22"/>
  <c r="M200" i="22" s="1"/>
  <c r="L44" i="22"/>
  <c r="L200" i="22" s="1"/>
  <c r="K44" i="22"/>
  <c r="K200" i="22" s="1"/>
  <c r="J44" i="22"/>
  <c r="J200" i="22" s="1"/>
  <c r="I44" i="22"/>
  <c r="I200" i="22" s="1"/>
  <c r="H44" i="22"/>
  <c r="H200" i="22" s="1"/>
  <c r="G44" i="22"/>
  <c r="G200" i="22" s="1"/>
  <c r="F44" i="22"/>
  <c r="F200" i="22" s="1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D10" i="22"/>
  <c r="A3" i="22"/>
  <c r="C13" i="19" s="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98" i="21" s="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76" i="21" s="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54" i="21" s="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32" i="21" s="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110" i="21" s="1"/>
  <c r="Q88" i="21"/>
  <c r="P88" i="21"/>
  <c r="O88" i="21"/>
  <c r="N88" i="21"/>
  <c r="M88" i="21"/>
  <c r="L88" i="21"/>
  <c r="K88" i="21"/>
  <c r="J88" i="21"/>
  <c r="I88" i="21"/>
  <c r="H88" i="21"/>
  <c r="G88" i="21"/>
  <c r="F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66" i="21" s="1"/>
  <c r="Q44" i="21"/>
  <c r="Q200" i="21" s="1"/>
  <c r="P44" i="21"/>
  <c r="P200" i="21" s="1"/>
  <c r="O44" i="21"/>
  <c r="O200" i="21" s="1"/>
  <c r="N44" i="21"/>
  <c r="N200" i="21" s="1"/>
  <c r="M44" i="21"/>
  <c r="M200" i="21" s="1"/>
  <c r="L44" i="21"/>
  <c r="L200" i="21" s="1"/>
  <c r="K44" i="21"/>
  <c r="K200" i="21" s="1"/>
  <c r="J44" i="21"/>
  <c r="J200" i="21" s="1"/>
  <c r="I44" i="21"/>
  <c r="I200" i="21" s="1"/>
  <c r="H44" i="21"/>
  <c r="H200" i="21" s="1"/>
  <c r="G44" i="21"/>
  <c r="G200" i="21" s="1"/>
  <c r="F44" i="21"/>
  <c r="F200" i="21" s="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D10" i="21"/>
  <c r="A3" i="21"/>
  <c r="C12" i="19" s="1"/>
  <c r="Q198" i="20"/>
  <c r="P198" i="20"/>
  <c r="O198" i="20"/>
  <c r="N198" i="20"/>
  <c r="M198" i="20"/>
  <c r="L198" i="20"/>
  <c r="K198" i="20"/>
  <c r="J198" i="20"/>
  <c r="I198" i="20"/>
  <c r="H198" i="20"/>
  <c r="G198" i="20"/>
  <c r="F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Q176" i="20"/>
  <c r="P176" i="20"/>
  <c r="O176" i="20"/>
  <c r="N176" i="20"/>
  <c r="M176" i="20"/>
  <c r="L176" i="20"/>
  <c r="K176" i="20"/>
  <c r="J176" i="20"/>
  <c r="I176" i="20"/>
  <c r="H176" i="20"/>
  <c r="G176" i="20"/>
  <c r="F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Q154" i="20"/>
  <c r="P154" i="20"/>
  <c r="O154" i="20"/>
  <c r="N154" i="20"/>
  <c r="M154" i="20"/>
  <c r="L154" i="20"/>
  <c r="K154" i="20"/>
  <c r="J154" i="20"/>
  <c r="I154" i="20"/>
  <c r="H154" i="20"/>
  <c r="G154" i="20"/>
  <c r="F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Q132" i="20"/>
  <c r="P132" i="20"/>
  <c r="O132" i="20"/>
  <c r="N132" i="20"/>
  <c r="M132" i="20"/>
  <c r="L132" i="20"/>
  <c r="K132" i="20"/>
  <c r="J132" i="20"/>
  <c r="I132" i="20"/>
  <c r="H132" i="20"/>
  <c r="G132" i="20"/>
  <c r="F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Q110" i="20"/>
  <c r="P110" i="20"/>
  <c r="O110" i="20"/>
  <c r="N110" i="20"/>
  <c r="M110" i="20"/>
  <c r="L110" i="20"/>
  <c r="K110" i="20"/>
  <c r="J110" i="20"/>
  <c r="I110" i="20"/>
  <c r="H110" i="20"/>
  <c r="G110" i="20"/>
  <c r="F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Q88" i="20"/>
  <c r="P88" i="20"/>
  <c r="O88" i="20"/>
  <c r="N88" i="20"/>
  <c r="M88" i="20"/>
  <c r="L88" i="20"/>
  <c r="K88" i="20"/>
  <c r="J88" i="20"/>
  <c r="I88" i="20"/>
  <c r="H88" i="20"/>
  <c r="G88" i="20"/>
  <c r="F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Q66" i="20"/>
  <c r="P66" i="20"/>
  <c r="O66" i="20"/>
  <c r="N66" i="20"/>
  <c r="M66" i="20"/>
  <c r="L66" i="20"/>
  <c r="K66" i="20"/>
  <c r="J66" i="20"/>
  <c r="I66" i="20"/>
  <c r="H66" i="20"/>
  <c r="G66" i="20"/>
  <c r="F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Q44" i="20"/>
  <c r="Q200" i="20" s="1"/>
  <c r="P44" i="20"/>
  <c r="P200" i="20" s="1"/>
  <c r="O44" i="20"/>
  <c r="O200" i="20" s="1"/>
  <c r="N44" i="20"/>
  <c r="N200" i="20" s="1"/>
  <c r="M44" i="20"/>
  <c r="M200" i="20" s="1"/>
  <c r="L44" i="20"/>
  <c r="L200" i="20" s="1"/>
  <c r="K44" i="20"/>
  <c r="K200" i="20" s="1"/>
  <c r="J44" i="20"/>
  <c r="J200" i="20" s="1"/>
  <c r="I44" i="20"/>
  <c r="I200" i="20" s="1"/>
  <c r="H44" i="20"/>
  <c r="H200" i="20" s="1"/>
  <c r="G44" i="20"/>
  <c r="G200" i="20" s="1"/>
  <c r="F44" i="20"/>
  <c r="F200" i="20" s="1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D10" i="20"/>
  <c r="A3" i="20"/>
  <c r="C11" i="19" s="1"/>
  <c r="A4" i="19"/>
  <c r="B9" i="51" s="1"/>
  <c r="E132" i="46" l="1"/>
  <c r="H200" i="49"/>
  <c r="E66" i="27"/>
  <c r="E88" i="27"/>
  <c r="E110" i="27"/>
  <c r="E132" i="27"/>
  <c r="E154" i="27"/>
  <c r="E176" i="27"/>
  <c r="E198" i="27"/>
  <c r="E66" i="29"/>
  <c r="E88" i="29"/>
  <c r="E110" i="29"/>
  <c r="E132" i="29"/>
  <c r="E154" i="29"/>
  <c r="E176" i="29"/>
  <c r="E198" i="29"/>
  <c r="E66" i="31"/>
  <c r="E88" i="31"/>
  <c r="E110" i="31"/>
  <c r="E132" i="31"/>
  <c r="E154" i="31"/>
  <c r="E176" i="31"/>
  <c r="E198" i="31"/>
  <c r="E66" i="40"/>
  <c r="E88" i="40"/>
  <c r="E110" i="40"/>
  <c r="E132" i="40"/>
  <c r="E176" i="40"/>
  <c r="E198" i="40"/>
  <c r="E66" i="42"/>
  <c r="E88" i="42"/>
  <c r="E110" i="42"/>
  <c r="E66" i="24"/>
  <c r="E88" i="24"/>
  <c r="E132" i="24"/>
  <c r="E154" i="24"/>
  <c r="E176" i="24"/>
  <c r="E66" i="34"/>
  <c r="E88" i="34"/>
  <c r="E110" i="34"/>
  <c r="E132" i="34"/>
  <c r="E154" i="34"/>
  <c r="E198" i="34"/>
  <c r="E66" i="36"/>
  <c r="E88" i="36"/>
  <c r="E132" i="36"/>
  <c r="E154" i="36"/>
  <c r="E176" i="36"/>
  <c r="E198" i="36"/>
  <c r="E66" i="49"/>
  <c r="E88" i="49"/>
  <c r="E110" i="49"/>
  <c r="E132" i="49"/>
  <c r="E154" i="49"/>
  <c r="E176" i="49"/>
  <c r="E198" i="49"/>
  <c r="E66" i="20"/>
  <c r="E88" i="20"/>
  <c r="E132" i="20"/>
  <c r="E154" i="20"/>
  <c r="E176" i="20"/>
  <c r="E198" i="20"/>
  <c r="E88" i="22"/>
  <c r="E110" i="22"/>
  <c r="E132" i="22"/>
  <c r="E154" i="22"/>
  <c r="E176" i="22"/>
  <c r="E198" i="22"/>
  <c r="E66" i="28"/>
  <c r="E88" i="28"/>
  <c r="E132" i="28"/>
  <c r="E154" i="28"/>
  <c r="E176" i="28"/>
  <c r="E66" i="30"/>
  <c r="E88" i="30"/>
  <c r="E110" i="30"/>
  <c r="E132" i="30"/>
  <c r="E154" i="30"/>
  <c r="E176" i="30"/>
  <c r="E66" i="39"/>
  <c r="E88" i="39"/>
  <c r="E110" i="39"/>
  <c r="E132" i="39"/>
  <c r="E154" i="39"/>
  <c r="E176" i="39"/>
  <c r="E198" i="39"/>
  <c r="E66" i="41"/>
  <c r="E110" i="41"/>
  <c r="E154" i="41"/>
  <c r="E176" i="41"/>
  <c r="E66" i="43"/>
  <c r="E88" i="43"/>
  <c r="E110" i="43"/>
  <c r="E132" i="43"/>
  <c r="E154" i="43"/>
  <c r="E176" i="43"/>
  <c r="E198" i="43"/>
  <c r="E110" i="24"/>
  <c r="E198" i="24"/>
  <c r="E110" i="28"/>
  <c r="E198" i="28"/>
  <c r="E198" i="30"/>
  <c r="E132" i="33"/>
  <c r="Q200" i="36"/>
  <c r="E154" i="40"/>
  <c r="E132" i="42"/>
  <c r="E154" i="42"/>
  <c r="E176" i="42"/>
  <c r="E198" i="42"/>
  <c r="K200" i="43"/>
  <c r="E66" i="45"/>
  <c r="E88" i="45"/>
  <c r="E110" i="45"/>
  <c r="E132" i="45"/>
  <c r="E154" i="45"/>
  <c r="E176" i="45"/>
  <c r="E198" i="45"/>
  <c r="E66" i="47"/>
  <c r="E88" i="47"/>
  <c r="E110" i="47"/>
  <c r="E132" i="47"/>
  <c r="E154" i="47"/>
  <c r="E176" i="47"/>
  <c r="E198" i="47"/>
  <c r="E66" i="48"/>
  <c r="E88" i="48"/>
  <c r="E110" i="48"/>
  <c r="E132" i="48"/>
  <c r="E154" i="48"/>
  <c r="E176" i="48"/>
  <c r="E198" i="48"/>
  <c r="E110" i="20"/>
  <c r="E88" i="21"/>
  <c r="E110" i="23"/>
  <c r="E132" i="23"/>
  <c r="E154" i="23"/>
  <c r="E176" i="23"/>
  <c r="E198" i="23"/>
  <c r="E176" i="34"/>
  <c r="E110" i="36"/>
  <c r="E132" i="41"/>
  <c r="E198" i="41"/>
  <c r="E44" i="49"/>
  <c r="E44" i="48"/>
  <c r="E44" i="47"/>
  <c r="E44" i="46"/>
  <c r="E200" i="46" s="1"/>
  <c r="L10" i="46" s="1"/>
  <c r="K12" i="44" s="1"/>
  <c r="E44" i="45"/>
  <c r="E44" i="43"/>
  <c r="E200" i="43" s="1"/>
  <c r="L10" i="43" s="1"/>
  <c r="K15" i="38" s="1"/>
  <c r="E44" i="42"/>
  <c r="E88" i="41"/>
  <c r="E44" i="41"/>
  <c r="E44" i="40"/>
  <c r="E200" i="40" s="1"/>
  <c r="L10" i="40" s="1"/>
  <c r="K12" i="38" s="1"/>
  <c r="E44" i="39"/>
  <c r="E110" i="37"/>
  <c r="E44" i="37"/>
  <c r="E44" i="36"/>
  <c r="E200" i="36" s="1"/>
  <c r="L10" i="36" s="1"/>
  <c r="K14" i="32" s="1"/>
  <c r="E66" i="35"/>
  <c r="E44" i="35"/>
  <c r="E200" i="35" s="1"/>
  <c r="L10" i="35" s="1"/>
  <c r="K13" i="32" s="1"/>
  <c r="E44" i="34"/>
  <c r="E200" i="33"/>
  <c r="L10" i="33" s="1"/>
  <c r="K11" i="32" s="1"/>
  <c r="E44" i="31"/>
  <c r="E44" i="30"/>
  <c r="E200" i="30" s="1"/>
  <c r="L10" i="30" s="1"/>
  <c r="K14" i="26" s="1"/>
  <c r="E44" i="29"/>
  <c r="E44" i="28"/>
  <c r="E200" i="28" s="1"/>
  <c r="L10" i="28" s="1"/>
  <c r="K12" i="26" s="1"/>
  <c r="E44" i="27"/>
  <c r="E44" i="24"/>
  <c r="E200" i="24" s="1"/>
  <c r="L10" i="24" s="1"/>
  <c r="K15" i="19" s="1"/>
  <c r="E44" i="23"/>
  <c r="E66" i="22"/>
  <c r="E44" i="22"/>
  <c r="E44" i="21"/>
  <c r="E200" i="21" s="1"/>
  <c r="L10" i="21" s="1"/>
  <c r="K12" i="19" s="1"/>
  <c r="E44" i="20"/>
  <c r="E200" i="20" l="1"/>
  <c r="L10" i="20" s="1"/>
  <c r="K11" i="19" s="1"/>
  <c r="E200" i="29"/>
  <c r="L10" i="29" s="1"/>
  <c r="K13" i="26" s="1"/>
  <c r="E200" i="45"/>
  <c r="L10" i="45" s="1"/>
  <c r="K11" i="44" s="1"/>
  <c r="E200" i="49"/>
  <c r="L10" i="49" s="1"/>
  <c r="K15" i="44" s="1"/>
  <c r="E200" i="27"/>
  <c r="L10" i="27" s="1"/>
  <c r="K11" i="26" s="1"/>
  <c r="E200" i="31"/>
  <c r="L10" i="31" s="1"/>
  <c r="K15" i="26" s="1"/>
  <c r="E200" i="39"/>
  <c r="L10" i="39" s="1"/>
  <c r="K11" i="38" s="1"/>
  <c r="E200" i="47"/>
  <c r="L10" i="47" s="1"/>
  <c r="K13" i="44" s="1"/>
  <c r="K20" i="44" s="1"/>
  <c r="D13" i="51" s="1"/>
  <c r="E200" i="22"/>
  <c r="L10" i="22" s="1"/>
  <c r="K13" i="19" s="1"/>
  <c r="E200" i="23"/>
  <c r="L10" i="23" s="1"/>
  <c r="K14" i="19" s="1"/>
  <c r="K20" i="19" s="1"/>
  <c r="D9" i="51" s="1"/>
  <c r="E200" i="34"/>
  <c r="L10" i="34" s="1"/>
  <c r="K12" i="32" s="1"/>
  <c r="E200" i="37"/>
  <c r="L10" i="37" s="1"/>
  <c r="K15" i="32" s="1"/>
  <c r="K20" i="32" s="1"/>
  <c r="D11" i="51" s="1"/>
  <c r="E200" i="41"/>
  <c r="L10" i="41" s="1"/>
  <c r="K13" i="38" s="1"/>
  <c r="E200" i="42"/>
  <c r="L10" i="42" s="1"/>
  <c r="K14" i="38" s="1"/>
  <c r="K20" i="38" s="1"/>
  <c r="D12" i="51" s="1"/>
  <c r="E200" i="48"/>
  <c r="L10" i="48" s="1"/>
  <c r="K14" i="44" s="1"/>
  <c r="K20" i="26"/>
  <c r="D10" i="51" s="1"/>
  <c r="D17" i="51" l="1"/>
  <c r="D19" i="51" s="1"/>
</calcChain>
</file>

<file path=xl/sharedStrings.xml><?xml version="1.0" encoding="utf-8"?>
<sst xmlns="http://schemas.openxmlformats.org/spreadsheetml/2006/main" count="3510" uniqueCount="1209">
  <si>
    <t>RESUMEN NARRATIVO</t>
  </si>
  <si>
    <t>INDICADORES</t>
  </si>
  <si>
    <t>MEDIOS DE VERIFICACIÓN</t>
  </si>
  <si>
    <t>SUPUESTOS</t>
  </si>
  <si>
    <t>FÓRMULA</t>
  </si>
  <si>
    <t>FRECUENCIA</t>
  </si>
  <si>
    <t>FIN</t>
  </si>
  <si>
    <t>PROPÓSITO</t>
  </si>
  <si>
    <t>COMPONENTES</t>
  </si>
  <si>
    <t>ACTIVIDADES</t>
  </si>
  <si>
    <t>METAS</t>
  </si>
  <si>
    <t>FUENTES DE INFORMACIÓN</t>
  </si>
  <si>
    <t xml:space="preserve">NOMBRE DEL INDICADOR </t>
  </si>
  <si>
    <t>Presupuesto Total</t>
  </si>
  <si>
    <t>PRESUPUESTO TOTAL</t>
  </si>
  <si>
    <t>Presupuesto total</t>
  </si>
  <si>
    <t>ANTEPROYECTO DE PRESUPUESTO DE EGRESOS 2014</t>
  </si>
  <si>
    <t>MATRIZ DE INDICADORES DE RESULTADOS</t>
  </si>
  <si>
    <t>Nombre del 
Componente: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</si>
  <si>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</si>
  <si>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</si>
  <si>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</si>
  <si>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</si>
  <si>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</si>
  <si>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</si>
  <si>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</si>
  <si>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</si>
  <si>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</si>
  <si>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</si>
  <si>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</si>
  <si>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</si>
  <si>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Capítulo 1000 (Servicios Personales)</t>
  </si>
  <si>
    <t>Total Capítulo de Gasto</t>
  </si>
  <si>
    <t>Capítulo 2000 (Materiales y Suministros)</t>
  </si>
  <si>
    <t>Capítulo 3000 (Servicios Generales)</t>
  </si>
  <si>
    <t>Capítulo 5000 (Bienes Muebles e Inmuebles)</t>
  </si>
  <si>
    <t>Capítulo 6000 (Inversión Pública)</t>
  </si>
  <si>
    <t>Capítulo 4000 (Transferencias, Asignaciones, Subsidios y Otras Ayudas))</t>
  </si>
  <si>
    <t>Capítulo 7000 (Inversiones Financieras y Otras Provisiones)</t>
  </si>
  <si>
    <t>Capítulo 9000 (Deuda Pública)</t>
  </si>
  <si>
    <t>Elaboro</t>
  </si>
  <si>
    <t>Valido</t>
  </si>
  <si>
    <t>Titular</t>
  </si>
  <si>
    <t>( Nombre y Cargo)</t>
  </si>
  <si>
    <t>Falta de asignar</t>
  </si>
  <si>
    <t>NOMBRE DEL PROGRAMA</t>
  </si>
  <si>
    <t>MONTO</t>
  </si>
  <si>
    <t>Programa:</t>
  </si>
  <si>
    <t>Participaciones</t>
  </si>
  <si>
    <t>UNIDAD EJECUTORA DEL GASTO (UEG)</t>
  </si>
  <si>
    <t>NIVEL</t>
  </si>
  <si>
    <t>COMPONENTE</t>
  </si>
  <si>
    <t>PARTIDA</t>
  </si>
  <si>
    <t>CONCEPTO PARTIDA</t>
  </si>
  <si>
    <t>GASTO MENSUAL</t>
  </si>
  <si>
    <t>Suma</t>
  </si>
  <si>
    <t>|</t>
  </si>
  <si>
    <t>Ramo/Sector</t>
  </si>
  <si>
    <t>Unidad Presupuestal</t>
  </si>
  <si>
    <t>Unidad Responsable</t>
  </si>
  <si>
    <t>Finalidad</t>
  </si>
  <si>
    <t xml:space="preserve">Función </t>
  </si>
  <si>
    <t>Sub Función</t>
  </si>
  <si>
    <t>Eje</t>
  </si>
  <si>
    <t>Política</t>
  </si>
  <si>
    <t>Programa/Proyecto</t>
  </si>
  <si>
    <t>Unidad Ejecutora de Gasto</t>
  </si>
  <si>
    <t xml:space="preserve">Fuente de Financiamiento </t>
  </si>
  <si>
    <t>Tipo de Gasto</t>
  </si>
  <si>
    <t>Región</t>
  </si>
  <si>
    <t>Municipio</t>
  </si>
  <si>
    <t>Etiqueta</t>
  </si>
  <si>
    <t>Concepto</t>
  </si>
  <si>
    <t>Numero</t>
  </si>
  <si>
    <t>Número</t>
  </si>
  <si>
    <t>Dest</t>
  </si>
  <si>
    <t xml:space="preserve">Entidades Paraestatales y Fideicomisos no empresariales y no  financieras </t>
  </si>
  <si>
    <t>Instituciones públicas de Seguridad Social</t>
  </si>
  <si>
    <t>Entidades Paraestatales no financieras con participación estatal mayoritaria</t>
  </si>
  <si>
    <t>Sector Público  Financiero</t>
  </si>
  <si>
    <t>Sector</t>
  </si>
  <si>
    <t>Despacho del Gobernador</t>
  </si>
  <si>
    <t>Secretaría General de Gobierno</t>
  </si>
  <si>
    <t>Secretaría de Planeación, Administración y Finanzas</t>
  </si>
  <si>
    <t>Secretaría de Educación</t>
  </si>
  <si>
    <t>Secretaría de Salud Jalisco</t>
  </si>
  <si>
    <t>Secretaría de Infraestructura y Obra Pública</t>
  </si>
  <si>
    <t>Secretaría de Desarrollo Económico</t>
  </si>
  <si>
    <t>Secretaría de Turismo</t>
  </si>
  <si>
    <t>Secretaría de Desarrollo Rural</t>
  </si>
  <si>
    <t>Secretaría de Medio Ambiente y Desarrollo Territorial</t>
  </si>
  <si>
    <t>Secretaría de Desarrollo e Integración Social</t>
  </si>
  <si>
    <t>Secretaría de Innovación, Ciencia y Tecnología</t>
  </si>
  <si>
    <t>Secretaría de Cultura</t>
  </si>
  <si>
    <t>Secretaría del Trabajo y Previsión Social</t>
  </si>
  <si>
    <t>Secretaría de Movilidad</t>
  </si>
  <si>
    <t>Fiscalía General del Estado</t>
  </si>
  <si>
    <t>Procuraduria Social</t>
  </si>
  <si>
    <t>Contraloría del Estado de Jalisco</t>
  </si>
  <si>
    <t>Unidades Administrativas de Apoyo</t>
  </si>
  <si>
    <t>Tribunal de Arbitraje y Escalafón</t>
  </si>
  <si>
    <t>Procuraduría de Desarrollo Urbano</t>
  </si>
  <si>
    <t>Deuda Pública</t>
  </si>
  <si>
    <t xml:space="preserve">Aportaciones, Transferencias y Subsidios  a Municipios </t>
  </si>
  <si>
    <t>Poder Legislativo del Estado de Jalisco</t>
  </si>
  <si>
    <t>Poder Judicial</t>
  </si>
  <si>
    <t>Comisión Estatal de Derechos Humanos de Jalisco</t>
  </si>
  <si>
    <t>Instituto Electoral y de Participación Ciudadana</t>
  </si>
  <si>
    <t>Instituto de Transparencia e Información Pública del Estado de Jalisco</t>
  </si>
  <si>
    <t>Universidad de Guadalajara</t>
  </si>
  <si>
    <t>Consejo Económico y Social del Estado de Jalisco para el Desarrollo y la Competitividad</t>
  </si>
  <si>
    <t>Instituto de Estudios del Federalismo "Prisciliano Sánchez"</t>
  </si>
  <si>
    <t>Instituto Jalisciense de las Mujeres</t>
  </si>
  <si>
    <t>Instituto Jalisciense de la Juventud</t>
  </si>
  <si>
    <t>Trompo Mágico, Museo Interactivo</t>
  </si>
  <si>
    <t>Colegio Nacional de Educación Profesional Técnica del Estado de Jalisco</t>
  </si>
  <si>
    <t>Colegio de Estudios Científicos y Tecnológicos del Estado de Jalisco</t>
  </si>
  <si>
    <t>Colegio de Bachilleres del Estado de Jalisco</t>
  </si>
  <si>
    <t>Consejo Estatal para el Fomento Deportivo y el Apoyo a la Juventud (CODE)</t>
  </si>
  <si>
    <t>Instituto de Formación para el Trabajo del Estado de Jalisco(IDEFT)</t>
  </si>
  <si>
    <t>Instituto Estatal para la Educación de los Adultos (IEEA)</t>
  </si>
  <si>
    <t>O.P.D. Servicios de Salud Jalisco</t>
  </si>
  <si>
    <t>O.P.D. Hospital Civil de Guadalajara</t>
  </si>
  <si>
    <t>Instituto Jalisciense  de Cancerología</t>
  </si>
  <si>
    <t>Consejo Estatal de Transplante de Organos Y Tejidos</t>
  </si>
  <si>
    <t>Instituto Jalisciense de Salud Mental</t>
  </si>
  <si>
    <t>Instituto Jalisciense de Alivio del Dolor y Cuidados Paliativos</t>
  </si>
  <si>
    <t>Comisión de Arbitraje Médico del Estado de Jalisco</t>
  </si>
  <si>
    <t>Comisión Estatal del Agua de Jalisco (CEA)</t>
  </si>
  <si>
    <t>Comité Administrador del Programa Estatal de Construcción de Escuelas (CAPECE)</t>
  </si>
  <si>
    <t>Consejo Estatal de Promoción Económica</t>
  </si>
  <si>
    <t>Instituto de la Artesanía Jalisciense</t>
  </si>
  <si>
    <t>Sistema Estatal de Información Jalisco</t>
  </si>
  <si>
    <t>Instituto de Fomento al Comercio Exterior del Estado de Jalisco (Jaltrade)</t>
  </si>
  <si>
    <t>Instituto Jalisciense de la Calidad</t>
  </si>
  <si>
    <t>Fondo Jalisco de Fomento Empresarial (FOJAL)</t>
  </si>
  <si>
    <t>Organismo Operador del Parque de la Solidaridad</t>
  </si>
  <si>
    <t>Parque Metropolitano de Guadalajara</t>
  </si>
  <si>
    <t>Sistema para el Desarrollo Integral de la Familia "Jalisco" (DIF)</t>
  </si>
  <si>
    <t>Hogar Cabañas</t>
  </si>
  <si>
    <t>Instituto Jalisciense de Asistencia Social</t>
  </si>
  <si>
    <t>Comisión Estatal Indígena</t>
  </si>
  <si>
    <t>Instituto Jalisciense del Adulto Mayor</t>
  </si>
  <si>
    <t>Universidad Tecnológica de Jalisco</t>
  </si>
  <si>
    <t>Instituto Tecnológico Superior de Zapopan</t>
  </si>
  <si>
    <t>Instituto Tecnológico Superior de Puerto Vallarta</t>
  </si>
  <si>
    <t>Instituto Tecnológico Superior de Arandas</t>
  </si>
  <si>
    <t>Instituto Tecnológico Superior de Chapala</t>
  </si>
  <si>
    <t>Instituto Tecnológico Superior de Lagos de Moreno</t>
  </si>
  <si>
    <t>Escuela de Conservación y Restauración de Occidente</t>
  </si>
  <si>
    <t>Instituto Tecnológico Superior de Tequila</t>
  </si>
  <si>
    <t>Universidad Tecnológica de la Zona Metropolitana de Guadalajara</t>
  </si>
  <si>
    <t>Instituto Tecnológico Superior de el  Grullo</t>
  </si>
  <si>
    <t>Instituto Tecnológico Superior de Zapotlanejo</t>
  </si>
  <si>
    <t>Instituto Tecnológico de Tamazula de Gordiano, Jalisco</t>
  </si>
  <si>
    <t>Dirección General del Instituto Tecnológico de la Huerta, Jalisco</t>
  </si>
  <si>
    <t>Dirección General de la Universidad Politécnica de la Zona Metropolitana de Guadalajara</t>
  </si>
  <si>
    <t>Instituto Tecnológico Superior de Mascota</t>
  </si>
  <si>
    <t>Instituto Tecnológico Superior de Cocula</t>
  </si>
  <si>
    <t>Instituto Tecnológico Superior de Tala</t>
  </si>
  <si>
    <t>Consejo Estatal de Ciencia y Tecnología</t>
  </si>
  <si>
    <t>Fondo Estatal de Ciencia y Tecnología de Jalisco</t>
  </si>
  <si>
    <t>Instituto Cultural Cabañas</t>
  </si>
  <si>
    <t>Sistema Jalisciense de Radio y T.V.</t>
  </si>
  <si>
    <t>Instituto Jalisciense de Antropología e Historia</t>
  </si>
  <si>
    <t>Orquesta Filarmónica de Jalisco y otros Programas Culturales</t>
  </si>
  <si>
    <t>Centro Estatal De Investigación de la Vialidad y El Transporte</t>
  </si>
  <si>
    <t>Organismo Coordinador de la Operación Integral del Servicio de Transporte Público del Estado (OCOIT)</t>
  </si>
  <si>
    <t>Unidad Estatal de Protección Civil</t>
  </si>
  <si>
    <t>Industria Jalisciense de Rehabilitación Social (INJALRESO)</t>
  </si>
  <si>
    <t>Instituto Jalisciense de Ciencias Forenses</t>
  </si>
  <si>
    <t>Centro de Atención para las Víctimas del Delito</t>
  </si>
  <si>
    <t>Instituto Jalisciense de la Pirotécnia</t>
  </si>
  <si>
    <t>Procuraduría de la Defensa Fiscal y Administrativa del Estado de Jalisco y Sus Municipios</t>
  </si>
  <si>
    <t>Función</t>
  </si>
  <si>
    <t>GOBIERNO</t>
  </si>
  <si>
    <t>JUSTICIA</t>
  </si>
  <si>
    <t>DESARROLLO SOCIAL</t>
  </si>
  <si>
    <t>DESARROLLO ECONOMICO</t>
  </si>
  <si>
    <t>OTRAS NO CLASIFICADAS EN FUNCIONES ANTERIORES</t>
  </si>
  <si>
    <t>00 Dependencia</t>
  </si>
  <si>
    <t>LEGISLACION</t>
  </si>
  <si>
    <t>COORDINACION DE LA POLITICA DE GOBIERNO</t>
  </si>
  <si>
    <t>ASUNTOS FINANCIEROS HACENDARIOS</t>
  </si>
  <si>
    <t>ASUNTOS DE ORDEN PUBLICO Y DE SEGURIDAD</t>
  </si>
  <si>
    <t>OTROS SERVICIOS GENERALES</t>
  </si>
  <si>
    <t>PROTECCION AMBIENTAL</t>
  </si>
  <si>
    <t>VIVIENDA Y SERVICIOS A LA COMUNIDAD</t>
  </si>
  <si>
    <t>SALUD</t>
  </si>
  <si>
    <t>RECREACION, CULTURA Y OTRAS MANIFESTACIONES SOCIALES</t>
  </si>
  <si>
    <t>EDUCACION</t>
  </si>
  <si>
    <t>PROTECCION SOCIAL</t>
  </si>
  <si>
    <t>OTROS ASUNTOS SOCIALES</t>
  </si>
  <si>
    <t>ASUNTOS ECONOMICOS, COMERCIALES Y LABORALES EN GENERAL</t>
  </si>
  <si>
    <t xml:space="preserve"> AGROPECUARIA, SILVICULTURA, PESCA Y CAZA</t>
  </si>
  <si>
    <t>TRANSPORTE</t>
  </si>
  <si>
    <t>COMUNICACIONES</t>
  </si>
  <si>
    <t>TURISMO</t>
  </si>
  <si>
    <t> INVESTIGACION Y DESARROLLO RELACIONADOS CON ASUNTOS ECONOMICOS</t>
  </si>
  <si>
    <t>OTRAS INDUSTRIAS Y OTRO ASUNTOS ECONOMICOS</t>
  </si>
  <si>
    <t>TRANSACCIONES DE LA DEUDA PUBLICA / COSTO FINANCIERO DE LA DEUDA</t>
  </si>
  <si>
    <t>RANSFERENCIAS, PARTICIPACIONES Y APORTACIONES ENTRE DIFERENTES NIVELES Y ORDENES DE GOBIERNO</t>
  </si>
  <si>
    <t>6</t>
  </si>
  <si>
    <t>Legislación</t>
  </si>
  <si>
    <t>Fiscalización</t>
  </si>
  <si>
    <t>Impartición de Justicia</t>
  </si>
  <si>
    <t>Procuración de Justicia</t>
  </si>
  <si>
    <t>Reclusión y Readaptación Social</t>
  </si>
  <si>
    <t>Derechos Humanos</t>
  </si>
  <si>
    <t>Gubernatura</t>
  </si>
  <si>
    <t>Política Interior</t>
  </si>
  <si>
    <t>Preservacion y Cuidado del Patrimono Público</t>
  </si>
  <si>
    <t>Función Pública</t>
  </si>
  <si>
    <t>Asuntos Jurídicos</t>
  </si>
  <si>
    <t>Organización de Procesos Electorales</t>
  </si>
  <si>
    <t>Población</t>
  </si>
  <si>
    <t>Otros</t>
  </si>
  <si>
    <t>Asuntos Financieros</t>
  </si>
  <si>
    <t>Asuntos Hacendarios</t>
  </si>
  <si>
    <t>Policia / Seguridad Pública</t>
  </si>
  <si>
    <t>Protección Civil</t>
  </si>
  <si>
    <t>Otros Asuntos de Orden Público y Seguridad</t>
  </si>
  <si>
    <t>Sistema Nacional de Seguridad Pública</t>
  </si>
  <si>
    <t>Servicios Registrales, Administrativos y Patrimoniales</t>
  </si>
  <si>
    <t>Servicios Estadísticos</t>
  </si>
  <si>
    <t>Servicios de Comunicación y Medios</t>
  </si>
  <si>
    <t>Acceso a la Informacion Pública Gubernamental</t>
  </si>
  <si>
    <t>Ordenación de Desechos</t>
  </si>
  <si>
    <t>Administración del Agua</t>
  </si>
  <si>
    <t>Ordenación de Aguas Residuales, Drenaje y Alcantarillado</t>
  </si>
  <si>
    <t>Reducción de la Contaminación</t>
  </si>
  <si>
    <t>Protección de la Diversidad, Biológica y del Paisaje</t>
  </si>
  <si>
    <t>Protección del Medio Ambiente</t>
  </si>
  <si>
    <t>Urbanización</t>
  </si>
  <si>
    <t>Desarrollo Comunitario</t>
  </si>
  <si>
    <t>Abastecimiento de Agua</t>
  </si>
  <si>
    <t>Alumbrado Público</t>
  </si>
  <si>
    <t xml:space="preserve"> Vivienda</t>
  </si>
  <si>
    <t>Servicios Comunales</t>
  </si>
  <si>
    <t xml:space="preserve"> Desarrollo Regional</t>
  </si>
  <si>
    <t xml:space="preserve"> Prestación de Servicios de Salud a la Comunidad</t>
  </si>
  <si>
    <t>Prestación de Servicios de Salud a la Persona</t>
  </si>
  <si>
    <t>Generación de Recursos para la Salud</t>
  </si>
  <si>
    <t>Rectoria del Sistema de Salud</t>
  </si>
  <si>
    <t>Protección Social en Salud</t>
  </si>
  <si>
    <t>Deporte y Recreación</t>
  </si>
  <si>
    <t>Cultura</t>
  </si>
  <si>
    <t>Radio, Televisión y Editoriales</t>
  </si>
  <si>
    <t>Asuntos Religiosos y Otras Manifestaciones Sociales</t>
  </si>
  <si>
    <t>Educación Básica</t>
  </si>
  <si>
    <t>Educación Media Superior</t>
  </si>
  <si>
    <t>Educación Superior</t>
  </si>
  <si>
    <t>Postgrado</t>
  </si>
  <si>
    <t>Educación para Adultos</t>
  </si>
  <si>
    <t>Otros Servicios Educativos y Actividades Inherentes</t>
  </si>
  <si>
    <t>Enfermedad e Incapacidad</t>
  </si>
  <si>
    <t>Edad Avanzada</t>
  </si>
  <si>
    <t>Familia e Hijos</t>
  </si>
  <si>
    <t>Desempleo</t>
  </si>
  <si>
    <t>Alimentación y Nutrición</t>
  </si>
  <si>
    <t>Apoyo Social para la Vivienda</t>
  </si>
  <si>
    <t>Indigenas</t>
  </si>
  <si>
    <t>Otros Grupos Vulnerables</t>
  </si>
  <si>
    <t>Otros de Seguridad Social</t>
  </si>
  <si>
    <t>Otros Asuntos Sociales</t>
  </si>
  <si>
    <t>Asuntos Económicos y Comerciales en General</t>
  </si>
  <si>
    <t>Asuntos Laborales Generales</t>
  </si>
  <si>
    <t>Agropecuaria</t>
  </si>
  <si>
    <t>Silvicultura</t>
  </si>
  <si>
    <t>Acuacultura, pesca y Caza</t>
  </si>
  <si>
    <t>Agroindustrial</t>
  </si>
  <si>
    <t>Hidroagricola</t>
  </si>
  <si>
    <t>Apoyo Financiero la Banca y Seguro Agropecuario</t>
  </si>
  <si>
    <t xml:space="preserve"> Otros Relacionados con Transporte</t>
  </si>
  <si>
    <t>Comunicaciones</t>
  </si>
  <si>
    <t>Turismo</t>
  </si>
  <si>
    <t>Hoteles  y Restaurantes</t>
  </si>
  <si>
    <t>Investigación Científica</t>
  </si>
  <si>
    <t>Desarrollo Tecnológico</t>
  </si>
  <si>
    <t>Servicios Científicos y Tecnológicos</t>
  </si>
  <si>
    <t xml:space="preserve"> Innovación</t>
  </si>
  <si>
    <t>Comercio, Distribución, Almacenamiento y Depósito</t>
  </si>
  <si>
    <t>Otras Industrias</t>
  </si>
  <si>
    <t>Otros Asuntos Económicos</t>
  </si>
  <si>
    <t>Deuda Pública Interna</t>
  </si>
  <si>
    <t>Transferencias entre Diferentes Niveles y Órdenes de Gobierno</t>
  </si>
  <si>
    <t>Participaciones entre Diferentes Niveles y Órdenes de Gobierno</t>
  </si>
  <si>
    <t>Aportaciones  entre Diferentes Niveles y Órdenes de Gobierno</t>
  </si>
  <si>
    <t>Subfuncion</t>
  </si>
  <si>
    <t>Funcionalidad</t>
  </si>
  <si>
    <t>1.1.1</t>
  </si>
  <si>
    <t>1.1.2</t>
  </si>
  <si>
    <t>1.2.1</t>
  </si>
  <si>
    <t>1.2.2</t>
  </si>
  <si>
    <t>1.2.3</t>
  </si>
  <si>
    <t>1.2.4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</si>
  <si>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</si>
  <si>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</si>
  <si>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</si>
  <si>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</si>
  <si>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</si>
  <si>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</si>
  <si>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</si>
  <si>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</si>
  <si>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</si>
  <si>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1.4.1</t>
  </si>
  <si>
    <t>1.4.2</t>
  </si>
  <si>
    <t>1.5.1</t>
  </si>
  <si>
    <t>1.5.2</t>
  </si>
  <si>
    <t>1.5.3</t>
  </si>
  <si>
    <t>1.5.4</t>
  </si>
  <si>
    <t>1.6.1</t>
  </si>
  <si>
    <t>1.6.2</t>
  </si>
  <si>
    <t>1.6.3</t>
  </si>
  <si>
    <t>1.6.4</t>
  </si>
  <si>
    <t>2.1.1</t>
  </si>
  <si>
    <t>2.1.2</t>
  </si>
  <si>
    <t>2.1.3</t>
  </si>
  <si>
    <t>2.1.4</t>
  </si>
  <si>
    <t>2.1.5</t>
  </si>
  <si>
    <t>2.1.6</t>
  </si>
  <si>
    <t>2.2.1</t>
  </si>
  <si>
    <t>2.2.2</t>
  </si>
  <si>
    <t>2.2.3</t>
  </si>
  <si>
    <t>2.2.4</t>
  </si>
  <si>
    <t>2.2.5</t>
  </si>
  <si>
    <t>2.2.6</t>
  </si>
  <si>
    <t>2.2.7</t>
  </si>
  <si>
    <t>2.3.1</t>
  </si>
  <si>
    <t>2.3.2</t>
  </si>
  <si>
    <t>2.3.3</t>
  </si>
  <si>
    <t>2.3.4</t>
  </si>
  <si>
    <t>2.3.5</t>
  </si>
  <si>
    <t>2.4.1</t>
  </si>
  <si>
    <t>2.4.2</t>
  </si>
  <si>
    <t>2.4.3</t>
  </si>
  <si>
    <t>2.4.4</t>
  </si>
  <si>
    <t>2.5.1</t>
  </si>
  <si>
    <t>2.5.2</t>
  </si>
  <si>
    <t>2.5.3</t>
  </si>
  <si>
    <t>2.5.4</t>
  </si>
  <si>
    <t>2.5.5</t>
  </si>
  <si>
    <t>2.5.6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</si>
  <si>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</si>
  <si>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</si>
  <si>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</si>
  <si>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</si>
  <si>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</si>
  <si>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</si>
  <si>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</si>
  <si>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</si>
  <si>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</si>
  <si>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2.7.1</t>
  </si>
  <si>
    <t>3.1.1</t>
  </si>
  <si>
    <t>3.1.2</t>
  </si>
  <si>
    <t>3.2.1</t>
  </si>
  <si>
    <t>3.2.2</t>
  </si>
  <si>
    <t>3.2.3</t>
  </si>
  <si>
    <t>3.2.4</t>
  </si>
  <si>
    <t>3.2.5</t>
  </si>
  <si>
    <t>3.2.6</t>
  </si>
  <si>
    <t>3.3.1</t>
  </si>
  <si>
    <t>3.4.1</t>
  </si>
  <si>
    <t>3.5.1</t>
  </si>
  <si>
    <t>3.5.2</t>
  </si>
  <si>
    <t>3.6.1</t>
  </si>
  <si>
    <t>3.6.2</t>
  </si>
  <si>
    <t>3.6.3</t>
  </si>
  <si>
    <t>3.6.4</t>
  </si>
  <si>
    <t>3.7.1</t>
  </si>
  <si>
    <t>3.7.2</t>
  </si>
  <si>
    <t>3.7.3</t>
  </si>
  <si>
    <t>4.1.1</t>
  </si>
  <si>
    <t>4.2.1</t>
  </si>
  <si>
    <t>4.2.2</t>
  </si>
  <si>
    <t>4.2.3</t>
  </si>
  <si>
    <t>Empleo y Crecimiento</t>
  </si>
  <si>
    <t>Desarrollo Social</t>
  </si>
  <si>
    <t>Respeto y Justicia</t>
  </si>
  <si>
    <t>Buen Gobierno</t>
  </si>
  <si>
    <t>Desarrollo Productivo del Campo</t>
  </si>
  <si>
    <t>Fomento a la Industria, Comercio y Servicios</t>
  </si>
  <si>
    <t>Desarrollo de Infraestructura Productiva</t>
  </si>
  <si>
    <t>Desarrollo y Fomento al Turismo</t>
  </si>
  <si>
    <t>Generación de Empleo y Seguridad Laboral</t>
  </si>
  <si>
    <t>Educación y Deporte para una Vida Digna</t>
  </si>
  <si>
    <t>Protección y Atención Integral a la Salud</t>
  </si>
  <si>
    <t>Desarrollo y Fomento a la Cultura</t>
  </si>
  <si>
    <t>Desarrollo Humano y Social Sustentable</t>
  </si>
  <si>
    <t>Preservación y Restauración del Medio Ambiente</t>
  </si>
  <si>
    <t>Movilidad</t>
  </si>
  <si>
    <t>Administración y Uso del Agua</t>
  </si>
  <si>
    <t>Seguridad Pública</t>
  </si>
  <si>
    <t>Seguridad Jurídica de Ciudadanos y Bienes</t>
  </si>
  <si>
    <t>Participación Ciudadana</t>
  </si>
  <si>
    <t>Ciencia y Tecnología para el Desarrollo</t>
  </si>
  <si>
    <t>Fortalecimiento Institucional</t>
  </si>
  <si>
    <t>Impulso al Desarrollo Democrático</t>
  </si>
  <si>
    <t>Gasto Corriente</t>
  </si>
  <si>
    <t>Gasto de Capital</t>
  </si>
  <si>
    <t>Amortización de la Deuda y Disminución de Pasivos</t>
  </si>
  <si>
    <t>Recursos fiscales</t>
  </si>
  <si>
    <t>Financiamientos internos</t>
  </si>
  <si>
    <t>Financiamientos externos</t>
  </si>
  <si>
    <t>Ingresos propios</t>
  </si>
  <si>
    <t>Recursos federales</t>
  </si>
  <si>
    <t>Recursos estatales</t>
  </si>
  <si>
    <t>Otros recursos</t>
  </si>
  <si>
    <t>Fuente de Financiamiento</t>
  </si>
  <si>
    <t>Norte</t>
  </si>
  <si>
    <t>Altos Norte</t>
  </si>
  <si>
    <t>Altos Sur</t>
  </si>
  <si>
    <t>Ciénega</t>
  </si>
  <si>
    <t>Sureste</t>
  </si>
  <si>
    <t>Sur</t>
  </si>
  <si>
    <t>Sierra de Amula</t>
  </si>
  <si>
    <t>Costa Norte</t>
  </si>
  <si>
    <t>Sierra Occidental</t>
  </si>
  <si>
    <t>Valles</t>
  </si>
  <si>
    <t>Centro</t>
  </si>
  <si>
    <t>Costa Sur</t>
  </si>
  <si>
    <t>Municipios</t>
  </si>
  <si>
    <t>Bolaños</t>
  </si>
  <si>
    <t>Colotlán</t>
  </si>
  <si>
    <t>Chimaltitán</t>
  </si>
  <si>
    <t>Huejúcar</t>
  </si>
  <si>
    <t>Huejuquilla el alto</t>
  </si>
  <si>
    <t>Mezquitic</t>
  </si>
  <si>
    <t>San Martín de Bolaños</t>
  </si>
  <si>
    <t>Santa María de los Ángeles</t>
  </si>
  <si>
    <t>Totatiche</t>
  </si>
  <si>
    <t>Villa Guerrero</t>
  </si>
  <si>
    <t>Encarnación de Díaz</t>
  </si>
  <si>
    <t>Lagos de Moreno</t>
  </si>
  <si>
    <t>Ojuelos de Jalisco</t>
  </si>
  <si>
    <t>San Diego de Alejandría</t>
  </si>
  <si>
    <t>San Juan de los Lagos</t>
  </si>
  <si>
    <t>Teocaltiche</t>
  </si>
  <si>
    <t>Unión de San Antonio</t>
  </si>
  <si>
    <t>Villa Hidalgo</t>
  </si>
  <si>
    <t>Acatic</t>
  </si>
  <si>
    <t>Arandas</t>
  </si>
  <si>
    <t>Cañadas de Obregón</t>
  </si>
  <si>
    <t>Jalostotitlán</t>
  </si>
  <si>
    <t>Jesús María</t>
  </si>
  <si>
    <t>Mexticacán</t>
  </si>
  <si>
    <t>San Julián</t>
  </si>
  <si>
    <t>San Miguel el Alto</t>
  </si>
  <si>
    <t>Tepatitlán de Morelos</t>
  </si>
  <si>
    <t>Valle de Guadalupe</t>
  </si>
  <si>
    <t>Yahualica de González Gallo</t>
  </si>
  <si>
    <t>San Ignacio Cerro Gordo</t>
  </si>
  <si>
    <t>Atotonilco el Alto</t>
  </si>
  <si>
    <t>Ayotlán</t>
  </si>
  <si>
    <t>Chapala</t>
  </si>
  <si>
    <t>Degollado</t>
  </si>
  <si>
    <t>Jamay</t>
  </si>
  <si>
    <t>Jocotepec</t>
  </si>
  <si>
    <t>La Barca</t>
  </si>
  <si>
    <t>Ocotlán</t>
  </si>
  <si>
    <t>Poncitlán</t>
  </si>
  <si>
    <t>Tizapán el Alto</t>
  </si>
  <si>
    <t>Tototlán</t>
  </si>
  <si>
    <t>Tuxcueca</t>
  </si>
  <si>
    <t>Zapotlán del Rey</t>
  </si>
  <si>
    <t>Concepción de Buenos Aires</t>
  </si>
  <si>
    <t>Jilotlán de los Dolores</t>
  </si>
  <si>
    <t>La Manzanilla de la Paz</t>
  </si>
  <si>
    <t>Santa María del Oro</t>
  </si>
  <si>
    <t>Mazamitla</t>
  </si>
  <si>
    <t>Pihuamo</t>
  </si>
  <si>
    <t>Quitupan</t>
  </si>
  <si>
    <t>Tamazula de Gordiano</t>
  </si>
  <si>
    <t>Tecalitlán</t>
  </si>
  <si>
    <t>Valle de Juárez</t>
  </si>
  <si>
    <t>Amacueca</t>
  </si>
  <si>
    <t>Atemajac de Brizuela</t>
  </si>
  <si>
    <t>Atoyac</t>
  </si>
  <si>
    <t>Gómez Farías</t>
  </si>
  <si>
    <t>San Gabriel</t>
  </si>
  <si>
    <t>Sayula</t>
  </si>
  <si>
    <t>Tapalpa</t>
  </si>
  <si>
    <t>Techaluta de Montenegro</t>
  </si>
  <si>
    <t>Teocuitatlán de Corona</t>
  </si>
  <si>
    <t>Tolimán</t>
  </si>
  <si>
    <t>Tonila</t>
  </si>
  <si>
    <t>Tuxpan</t>
  </si>
  <si>
    <t>Zacoalco de Torres</t>
  </si>
  <si>
    <t>Zapotiltic</t>
  </si>
  <si>
    <t>Zapotitlán de Vadillo</t>
  </si>
  <si>
    <t>Zapotlán el Grande</t>
  </si>
  <si>
    <t>Atengo</t>
  </si>
  <si>
    <t>Chiquilistlán</t>
  </si>
  <si>
    <t>Ejutla</t>
  </si>
  <si>
    <t>El Grullo</t>
  </si>
  <si>
    <t>El Limón</t>
  </si>
  <si>
    <t>Juchitlán</t>
  </si>
  <si>
    <t>Tecolotlán</t>
  </si>
  <si>
    <t>Tenamaxtlán</t>
  </si>
  <si>
    <t>Tonaya</t>
  </si>
  <si>
    <t>Tuxcacuesco</t>
  </si>
  <si>
    <t>Unión de Tula</t>
  </si>
  <si>
    <t>Cabo Corrientes</t>
  </si>
  <si>
    <t>Puerto Vallarta</t>
  </si>
  <si>
    <t>Tomatlán</t>
  </si>
  <si>
    <t>Atenguillo</t>
  </si>
  <si>
    <t>Ayutla</t>
  </si>
  <si>
    <t>Cuautla</t>
  </si>
  <si>
    <t>Guachinango</t>
  </si>
  <si>
    <t>Mascota</t>
  </si>
  <si>
    <t>Mixtlán</t>
  </si>
  <si>
    <t>San Sebastián del Oeste</t>
  </si>
  <si>
    <t>Talpa de Allende</t>
  </si>
  <si>
    <t>Ahualulco de Mercado</t>
  </si>
  <si>
    <t>Amatitán</t>
  </si>
  <si>
    <t>Ameca</t>
  </si>
  <si>
    <t>San Juanito de Escobedo</t>
  </si>
  <si>
    <t>El Arenal</t>
  </si>
  <si>
    <t>Cocula</t>
  </si>
  <si>
    <t>Etzatlán</t>
  </si>
  <si>
    <t>Hostotipaquillo</t>
  </si>
  <si>
    <t>Magdalena</t>
  </si>
  <si>
    <t>San Marcos</t>
  </si>
  <si>
    <t>San Martín de Hidalgo</t>
  </si>
  <si>
    <t>Tala</t>
  </si>
  <si>
    <t>Tequila</t>
  </si>
  <si>
    <t>Teuchitlán</t>
  </si>
  <si>
    <t>Acatlán de Juárez</t>
  </si>
  <si>
    <t>Cuquío</t>
  </si>
  <si>
    <t>El Salto</t>
  </si>
  <si>
    <t>Guadalajara</t>
  </si>
  <si>
    <t>Ixtlahuacán de los Membrillos</t>
  </si>
  <si>
    <t>Ixtlahuacán del Río</t>
  </si>
  <si>
    <t>Juanacatlán</t>
  </si>
  <si>
    <t>San Cristóbal de la Barranca</t>
  </si>
  <si>
    <t>Tlajomulco de Zúñiga</t>
  </si>
  <si>
    <t>Tlaquepaque</t>
  </si>
  <si>
    <t>Tonalá</t>
  </si>
  <si>
    <t>Villa Corona</t>
  </si>
  <si>
    <t>Zapopan</t>
  </si>
  <si>
    <t>Zapotlanejo</t>
  </si>
  <si>
    <t>Autlán de Navarro</t>
  </si>
  <si>
    <t>Casimiro Castillo</t>
  </si>
  <si>
    <t>Cihuatlán</t>
  </si>
  <si>
    <t>Cuautitlán de García Barragán</t>
  </si>
  <si>
    <t>La Huerta</t>
  </si>
  <si>
    <t>Villa Purificación</t>
  </si>
  <si>
    <t>Clave Presupuestal (40 Digitos)</t>
  </si>
  <si>
    <t>Gobierno</t>
  </si>
  <si>
    <t>Desarrollo Economico</t>
  </si>
  <si>
    <t>Otras no Clasificadas en Funciones Anteriores</t>
  </si>
  <si>
    <t>Legislacion</t>
  </si>
  <si>
    <t>Justicia</t>
  </si>
  <si>
    <t>Coordinacion de la Politicad de Gobierno</t>
  </si>
  <si>
    <t>Asuntos Financieros Hacendarios</t>
  </si>
  <si>
    <t>Asuntos de Orden Publico y de  Seguridad</t>
  </si>
  <si>
    <t>Otros Servicios Generales</t>
  </si>
  <si>
    <t>Proteccion Ambiental</t>
  </si>
  <si>
    <t>Vivienda y Servicios a la Comunidad</t>
  </si>
  <si>
    <t>Salud</t>
  </si>
  <si>
    <t>Recreacion, Cultura y Otras Manifestaciones Sociales</t>
  </si>
  <si>
    <t>Educacion</t>
  </si>
  <si>
    <t>Proteccion Social</t>
  </si>
  <si>
    <t>Asuntos Economicos, Comerciales y Laborales en General</t>
  </si>
  <si>
    <t xml:space="preserve"> Agropecuaria, Silvicultura, Pesca y Caza</t>
  </si>
  <si>
    <t>Transporte</t>
  </si>
  <si>
    <t> Investigacion y Desarrollo Relacionados con Asuntos Economicos</t>
  </si>
  <si>
    <t>Otras Industrias y Otro Asuntos Economicos</t>
  </si>
  <si>
    <t>Transacciones de la Deuda Publica / Costo Financiero de la Deuda</t>
  </si>
  <si>
    <t>Ransferencias, Participaciones y Aportaciones Entre Diferentes Niveles y Ordenes De Gobierno</t>
  </si>
  <si>
    <t>Arriba</t>
  </si>
  <si>
    <t>Presupuesto estimado 2014</t>
  </si>
  <si>
    <t>Sueldo base</t>
  </si>
  <si>
    <t>Remuneraciones por adscripción laboral en el extranjero</t>
  </si>
  <si>
    <t>Sobresueldos</t>
  </si>
  <si>
    <t>Honorarios por servicios personales</t>
  </si>
  <si>
    <t>Salarios al personal eventual</t>
  </si>
  <si>
    <t>Retribuciones por servicios de carácter social</t>
  </si>
  <si>
    <t>Gratificados</t>
  </si>
  <si>
    <t>Prima quinquenal por años de servicios efectivos prestados</t>
  </si>
  <si>
    <t>Prima vacacional y dominical</t>
  </si>
  <si>
    <t>Aguinaldo</t>
  </si>
  <si>
    <t>Asignación específica para personal docente</t>
  </si>
  <si>
    <t>Remuneraciones por horas extraordinarias</t>
  </si>
  <si>
    <t>Compensaciones a sustitutos de profesores en estado grávido y personal docente con licencia prejubilatoria</t>
  </si>
  <si>
    <t>Compensaciones a directores de preescolar, primaria y secundaria; inspectores, prefectos y F. C.</t>
  </si>
  <si>
    <t>Compensaciones para material didáctico</t>
  </si>
  <si>
    <t>Compensaciones por titulación a nivel licenciatura t-3, Ma y Do</t>
  </si>
  <si>
    <t>Compensaciones adicionales</t>
  </si>
  <si>
    <t>Compensaciones por servicios de justicia</t>
  </si>
  <si>
    <t>Compensaciones por nómina</t>
  </si>
  <si>
    <t>Honorarios especiales</t>
  </si>
  <si>
    <t>Cuotas al IMSS por enfermedades y maternidad</t>
  </si>
  <si>
    <t>Cuotas al IMSS</t>
  </si>
  <si>
    <t>Cuotas al ISSSTE</t>
  </si>
  <si>
    <t>Cuotas para la vivienda</t>
  </si>
  <si>
    <t>Cuotas a pensiones</t>
  </si>
  <si>
    <t>Cuotas para el Sistema de Ahorro para el Retiro (SAR)</t>
  </si>
  <si>
    <t>Cuotas para el seguro de vida del personal</t>
  </si>
  <si>
    <t>Cuotas para el seguro de gastos médicos</t>
  </si>
  <si>
    <t>Indemnizaciones por separación</t>
  </si>
  <si>
    <t>Indemnizaciones por accidente en el trabajo</t>
  </si>
  <si>
    <t>Laudos, liquidaciones, indemnizaciones por sueldos y salarios caídos</t>
  </si>
  <si>
    <t>Prima por riesgo de trabajo</t>
  </si>
  <si>
    <t>Indemnizaciones por riesgo de trabajo</t>
  </si>
  <si>
    <t>Fondo de retiro</t>
  </si>
  <si>
    <t>Previsión social múltiple para personal de educación y salud</t>
  </si>
  <si>
    <t>Gratificaciones genéricas</t>
  </si>
  <si>
    <t>Estímulos al personal</t>
  </si>
  <si>
    <t>Homologación</t>
  </si>
  <si>
    <t>Ayuda para actividades de organización y supervisión</t>
  </si>
  <si>
    <t>Asignación docente</t>
  </si>
  <si>
    <t>Servicios cocurriculares</t>
  </si>
  <si>
    <t>Sueldos, demás percepciones y gratificación anual</t>
  </si>
  <si>
    <t>Servicios médicos y hospitalarios</t>
  </si>
  <si>
    <t>Prima de insalubridad</t>
  </si>
  <si>
    <t>Prestación salarial complementaria por fallecimiento</t>
  </si>
  <si>
    <t>Impacto al salario en el transcurso del año</t>
  </si>
  <si>
    <t>Otras medidas de carácter laboral y económicas</t>
  </si>
  <si>
    <t>Acreditación por años de estudios en licenciatura</t>
  </si>
  <si>
    <t>Ayuda para despensa</t>
  </si>
  <si>
    <t>Ayuda para pasajes</t>
  </si>
  <si>
    <t>Ayuda para actividades de esparcimiento</t>
  </si>
  <si>
    <t>Estímulo por el día del servidor público</t>
  </si>
  <si>
    <t>Estímulos de antigüedad</t>
  </si>
  <si>
    <t>Acreditación por años de servicio en educación superior</t>
  </si>
  <si>
    <t>Gratificaciones</t>
  </si>
  <si>
    <t>Otros estímulos</t>
  </si>
  <si>
    <t>Materiales, útiles y equipos menores de oficina</t>
  </si>
  <si>
    <t>Materiales y útiles de impresión y reproducción</t>
  </si>
  <si>
    <t>Material estadístico y geográfico</t>
  </si>
  <si>
    <t>Materiales, útiles y equipos menores de tecnologías de la información y comunicaciones</t>
  </si>
  <si>
    <t>Material impreso e información digital</t>
  </si>
  <si>
    <t>Material de limpieza</t>
  </si>
  <si>
    <t>Material didáctico</t>
  </si>
  <si>
    <t>Materiales para el registro e identificación de bienes y personas</t>
  </si>
  <si>
    <t>Registro e identificación vehicular</t>
  </si>
  <si>
    <t>Adquisición de formas valoradas</t>
  </si>
  <si>
    <t>Alimentación para servidores públicos estatales</t>
  </si>
  <si>
    <t>Alimentación para internos</t>
  </si>
  <si>
    <t>Alimentación de animales</t>
  </si>
  <si>
    <t>Utensilios para el servicio de alimentación</t>
  </si>
  <si>
    <t>Productos alimenticios, agropecuarios y forestales</t>
  </si>
  <si>
    <t>Insumos textiles</t>
  </si>
  <si>
    <t>Productos de papel, cartón e impresos</t>
  </si>
  <si>
    <t>Combustibles, lubricantes, aditivos, carbón y sus derivados</t>
  </si>
  <si>
    <t>Productos químicos, farmacéuticos y de laboratorio</t>
  </si>
  <si>
    <t>Productos metálicos y a base de minerales no metálicos</t>
  </si>
  <si>
    <t>Productos de cuero, piel, plástico y hule</t>
  </si>
  <si>
    <t>Mercancías adquiridas para su comercialización</t>
  </si>
  <si>
    <t>Otros productos de materia prima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</si>
  <si>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</si>
  <si>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</si>
  <si>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</si>
  <si>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</si>
  <si>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</si>
  <si>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</si>
  <si>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</si>
  <si>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</si>
  <si>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</si>
  <si>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químicos básicos</t>
  </si>
  <si>
    <t>Fertilizantes, pesticidas y otros agroquímicos</t>
  </si>
  <si>
    <t>Medicinas y productos farmacéuticos</t>
  </si>
  <si>
    <t>Materiales, accesorios y suministros médicos</t>
  </si>
  <si>
    <t>Materiales, accesorios y suministros de laboratorio</t>
  </si>
  <si>
    <t>Fibras sintéticas, hules, plásticos y derivados</t>
  </si>
  <si>
    <t>Otros productos químicos</t>
  </si>
  <si>
    <t>Combustibles</t>
  </si>
  <si>
    <t>Lubricantes y aditivos</t>
  </si>
  <si>
    <t>Vestuario y uniformes</t>
  </si>
  <si>
    <t>Prendas de seguridad y protección personal</t>
  </si>
  <si>
    <t>Artículos deportivos</t>
  </si>
  <si>
    <t>Productos textiles</t>
  </si>
  <si>
    <t>Blancos</t>
  </si>
  <si>
    <t>Sustancias y materiales explosivos</t>
  </si>
  <si>
    <t>Materiales de seguridad pública</t>
  </si>
  <si>
    <t>Prendas de protección para seguridad pública</t>
  </si>
  <si>
    <t>Herramientas menores</t>
  </si>
  <si>
    <t>Refacciones y accesorios menores de edificios</t>
  </si>
  <si>
    <t>Refacciones y accesorios menores de mobiliario y equipo de administración</t>
  </si>
  <si>
    <t>Refacciones y accesorios menores de equipo de cómputo y tecnologías de la información</t>
  </si>
  <si>
    <t>Refacciones y accesorios menores de equipo e instrumental médico y de laboratorio</t>
  </si>
  <si>
    <t>Refacciones y accesorios menores de equipo de transporte</t>
  </si>
  <si>
    <t>Refacciones y accesorios menores de equipo de defensa y seguridad</t>
  </si>
  <si>
    <t>Refacciones y accesorios menores de maquinaria y otros equipos</t>
  </si>
  <si>
    <t>Refacciones y accesorios menores otros bienes muebles</t>
  </si>
  <si>
    <t>Servicio de energía eléctrica</t>
  </si>
  <si>
    <t>Alumbrado público</t>
  </si>
  <si>
    <t>Servicio de energía eléctrica para bombeo y tratamiento de agua</t>
  </si>
  <si>
    <t>Gas</t>
  </si>
  <si>
    <t>Servicio de agua potable</t>
  </si>
  <si>
    <t>Telefonía tradicional</t>
  </si>
  <si>
    <t>Telefonía celular</t>
  </si>
  <si>
    <t>Servicios de telecomunicaciones y satelitales</t>
  </si>
  <si>
    <t>Servicios de acceso de internet, redes y procesamiento de información</t>
  </si>
  <si>
    <t>Servicio postal</t>
  </si>
  <si>
    <t>Servicio telegráfico</t>
  </si>
  <si>
    <t>Servicios integrales y otros servicios</t>
  </si>
  <si>
    <t>Arrendamiento de terrenos</t>
  </si>
  <si>
    <t>Arrendamiento de edificios y locales</t>
  </si>
  <si>
    <t>Arrendamiento de mobiliario y equipo</t>
  </si>
  <si>
    <t>Arrendamiento de equipo de cómputo</t>
  </si>
  <si>
    <t>Arrendamiento de equipo e instrumental médico y de laboratorio</t>
  </si>
  <si>
    <t>Arrendamiento de vehículos</t>
  </si>
  <si>
    <t>Arrendamiento de maquinaria, otros equipos y herramientas</t>
  </si>
  <si>
    <t>Arrendamiento de activos intangibles</t>
  </si>
  <si>
    <t>Arrendamientos especiales</t>
  </si>
  <si>
    <t>Servicios legales, de contabilidad, auditoría y relacionados</t>
  </si>
  <si>
    <t>Servicios de diseño, arquitectura, ingeniería y actividades relacionadas</t>
  </si>
  <si>
    <t>Servicios de consultoría administrativa e informática</t>
  </si>
  <si>
    <t>Capacitación institucional</t>
  </si>
  <si>
    <t>Capacitación especializada</t>
  </si>
  <si>
    <t>Servicios de investigación científica y desarrollo</t>
  </si>
  <si>
    <t>Servicios de apoyo administrativo</t>
  </si>
  <si>
    <t>Impresiones de papelería oficial</t>
  </si>
  <si>
    <t>Servicios de impresión, publicaciones y edición de trabajos de gobierno</t>
  </si>
  <si>
    <t>Servicios de protección y seguridad</t>
  </si>
  <si>
    <t>Servicios de vigilancia</t>
  </si>
  <si>
    <t>Servicios profesionales, científicos y técnicos integrales</t>
  </si>
  <si>
    <t>Servicios financieros y bancarios</t>
  </si>
  <si>
    <t>Servicios de recaudación, traslado y custodia de valores</t>
  </si>
  <si>
    <t>Seguro de bienes patrimoniales</t>
  </si>
  <si>
    <t>Almacenaje, embalaje y envase</t>
  </si>
  <si>
    <t>Fletes y maniobras</t>
  </si>
  <si>
    <t>Comisiones por ventas</t>
  </si>
  <si>
    <t>Servicios comerciales integrales</t>
  </si>
  <si>
    <t>Conservación y mantenimiento menor de inmuebles</t>
  </si>
  <si>
    <t>Instalación, reparación y mantenimiento de mobiliario y equipo de administración</t>
  </si>
  <si>
    <t>Instalación, reparación y mantenimiento de equipo de cómputo y tecnologías de la información</t>
  </si>
  <si>
    <t>Instalación, reparación y mantenimiento de equipo e instrumental médico y de laboratorio</t>
  </si>
  <si>
    <t>Reparación y mantenimiento de equipo de transporte</t>
  </si>
  <si>
    <t>Reparación y mantenimiento de equipo de seguridad</t>
  </si>
  <si>
    <t>Reparación y mantenimiento de maquinaria y otros equipos</t>
  </si>
  <si>
    <t>Mantenimiento y conservación de maquinaria y equipo de trabajo específico</t>
  </si>
  <si>
    <t>Servicios de limpieza y manejo de desechos</t>
  </si>
  <si>
    <t>Servicios de jardinería y fumigación</t>
  </si>
  <si>
    <t>Difusión por radio, televisión y otros medios de mensajes sobre programas y actividades gubernamentales</t>
  </si>
  <si>
    <t>Difusión por radio, televisión y otros medios de mensajes comerciales para promover la venta de bienes o servicios</t>
  </si>
  <si>
    <t>Servicios de creatividad, preproducción y producción de publicidad, excepto internet</t>
  </si>
  <si>
    <t>Servicios de revelado de fotografías</t>
  </si>
  <si>
    <t>Servicios de la industria fílmica, del sonido y del video</t>
  </si>
  <si>
    <t>Servicio de creación y difusión de contenido exclusivamente a través de internet</t>
  </si>
  <si>
    <t>Otros servicios de información</t>
  </si>
  <si>
    <t>Pasajes aéreos</t>
  </si>
  <si>
    <t>Pasajes terrestres</t>
  </si>
  <si>
    <t>Pasajes marítimos, lacustres y fluviales</t>
  </si>
  <si>
    <t>Viáticos en el país</t>
  </si>
  <si>
    <t>Viáticos en el extranjero</t>
  </si>
  <si>
    <t>Gastos de instalación del personal estatal y traslado de menaje</t>
  </si>
  <si>
    <t>Servicios integrales de traslado y viáticos</t>
  </si>
  <si>
    <t>Traslado de personal</t>
  </si>
  <si>
    <t>Otros servicios de traslado y hospedaje</t>
  </si>
  <si>
    <t>Gastos de ceremonial</t>
  </si>
  <si>
    <t>Gastos de orden social</t>
  </si>
  <si>
    <t>Gastos de orden cultural</t>
  </si>
  <si>
    <t>Congresos y convenciones</t>
  </si>
  <si>
    <t>Exposiciones</t>
  </si>
  <si>
    <t>Gastos de representación</t>
  </si>
  <si>
    <t>Gastos de defunción</t>
  </si>
  <si>
    <t>Impuestos y derechos</t>
  </si>
  <si>
    <t>Impuestos y derechos de exportaciones</t>
  </si>
  <si>
    <t>Impuestos y derechos de importación</t>
  </si>
  <si>
    <t>Erogaciones por resoluciones administrativas y/o judiciales</t>
  </si>
  <si>
    <t>Responsabilidad patrimonial</t>
  </si>
  <si>
    <t>Penas, multas, accesorios y actualizaciones</t>
  </si>
  <si>
    <t>Otros gastos por responsabilidades</t>
  </si>
  <si>
    <t>Gastos del Gobernador electo y su equipo</t>
  </si>
  <si>
    <t>Subrogaciones</t>
  </si>
  <si>
    <t>Proyectos de inversión y prestación de servicios</t>
  </si>
  <si>
    <t>Gastos menores</t>
  </si>
  <si>
    <t>Programa de Tarifa Especial</t>
  </si>
  <si>
    <t>Servicios integrales</t>
  </si>
  <si>
    <t>Auditoría Superior del Estado de Jalisco</t>
  </si>
  <si>
    <t>Transferencias al Poder Legislativo para Inversión Pública</t>
  </si>
  <si>
    <t>Supremo Tribunal de Justicia</t>
  </si>
  <si>
    <t>Consejo de la Judicatura del Estado de Jalisco</t>
  </si>
  <si>
    <t>Tribunal Electoral</t>
  </si>
  <si>
    <t>Tribunal de lo Administrativo del Estado</t>
  </si>
  <si>
    <t>Instituto de Justicia Alternativa del Estado de Jalisco</t>
  </si>
  <si>
    <t>Comisión Estatal de Derechos Humanos</t>
  </si>
  <si>
    <t>Instituto Electoral y de Participación Ciudadana del Estado de Jalisco</t>
  </si>
  <si>
    <t>Instituto de Transparencia e Información Pública de Jalisco</t>
  </si>
  <si>
    <t>Transferencias internas para Servicios Personales</t>
  </si>
  <si>
    <t>Transferencias internas para Materiales y Suministros</t>
  </si>
  <si>
    <t>Transferencias internas para Servicios Generales</t>
  </si>
  <si>
    <t>Transferencias internas para Asignaciones, Subsidios y Otras Ayudas</t>
  </si>
  <si>
    <t>Transferencias internas para Bienes Muebles, Inmuebles e Intangibles</t>
  </si>
  <si>
    <t>Transferencias internas para Inversión Pública</t>
  </si>
  <si>
    <t>Transferencias internas para Deuda Pública</t>
  </si>
  <si>
    <t>Fondo Complementario para el Desarrollo Regional</t>
  </si>
  <si>
    <t>Desarrollo de Infraestructura en los Municipios</t>
  </si>
  <si>
    <t>Procuraduría Federal del Consumidor (PROFECO)</t>
  </si>
  <si>
    <t>Instituto para el Desarrollo Técnico de las Haciendas Públicas (INDETEC)</t>
  </si>
  <si>
    <t>Desarrollo de Infraestructura del Sistema de Agua</t>
  </si>
  <si>
    <t>Programas y Conceptos Complementarios</t>
  </si>
  <si>
    <t>Fideicomisos Públicos para Actividades Productivas del Campo</t>
  </si>
  <si>
    <t>Fideicomiso para el Desarrollo Regional Centro Occidente (FIDERCO)</t>
  </si>
  <si>
    <t>Fondo para el Consejo Metropolitano</t>
  </si>
  <si>
    <t>Fideicomiso para el Fondo Estatal para la Cultura y las Artes</t>
  </si>
  <si>
    <t>Apoyo a Proyectos Productivos Rurales</t>
  </si>
  <si>
    <t>Fomento de Actividades Pesqueras y Acuícolas</t>
  </si>
  <si>
    <t>Fomento de Actividades Productivas y Agroindustriales</t>
  </si>
  <si>
    <t>Apoyo a la Agricultura</t>
  </si>
  <si>
    <t>Comité Estatal para el Fomento y Protección Pecuaria del Estado de Jalisco, S.C.</t>
  </si>
  <si>
    <t>Fomento a Proyectos de Comercialización y Distribución</t>
  </si>
  <si>
    <t>Aportación a la Promoción Económica del Estado</t>
  </si>
  <si>
    <t>Aportación a la Promoción Turística del Estado</t>
  </si>
  <si>
    <t>Fondo de Apoyo al Programa Especial de Financiamiento de la Vivienda para el Magisterio en el Estado de Jalisco (FOVIMJAL)</t>
  </si>
  <si>
    <t>Aportación a la Promoción de la Vivienda en el Estado</t>
  </si>
  <si>
    <t>Subsidios a Municipios</t>
  </si>
  <si>
    <t>Fondo de Incentivo a la Eficiencia de la Gestión Municipal</t>
  </si>
  <si>
    <t>Comisión Interinstitucional para Administrar los Fondos para la Seguridad Pública</t>
  </si>
  <si>
    <t>Aportación para el Programa de Telefonía Rural</t>
  </si>
  <si>
    <t>Aportación para el Programa de Incendios Forestales</t>
  </si>
  <si>
    <t>Otros Subsidios</t>
  </si>
  <si>
    <t>Aportación para el Centro de Atención al Adulto Mayor</t>
  </si>
  <si>
    <t>Aportación para la Asistencia Social</t>
  </si>
  <si>
    <t>Aportación para el Desarrollo Humano en el Estado</t>
  </si>
  <si>
    <t>Aportación para el Desarrollo Social del Estado</t>
  </si>
  <si>
    <t>Aportación al Seguro Escolar Contra Accidentes Personales</t>
  </si>
  <si>
    <t>Aportación para Erogaciones Imprevistas</t>
  </si>
  <si>
    <t>Aportación para el Pago a los Ahorradores Defraudados por las Cajas Populares</t>
  </si>
  <si>
    <t>Aportación para Erogaciones Contingentes</t>
  </si>
  <si>
    <t>Becas</t>
  </si>
  <si>
    <t>Pre y Premios</t>
  </si>
  <si>
    <t>Programa Estatal de Apoyo al Empleo</t>
  </si>
  <si>
    <t>Aportación para el Desarrollo de Programas Educativos</t>
  </si>
  <si>
    <t>Aportación a la Promoción de la Cultura y las Artes del Estado</t>
  </si>
  <si>
    <t>Aportación Estatal para el Convenio con el Consejo Nacional para la Cultura y las Artes (CONACULTA)</t>
  </si>
  <si>
    <t>Fondo de Ciencia y Tecnología</t>
  </si>
  <si>
    <t>Aportación para la Investigación y Conservación del Patrimonio Cultural</t>
  </si>
  <si>
    <t>Patronato de Fomento Educativo en el Estado de Jalisco, A.C.</t>
  </si>
  <si>
    <t>El Colegio de Jalisco, A.C.</t>
  </si>
  <si>
    <t>Ayudas a Instituciones sin Fines de Lucro</t>
  </si>
  <si>
    <t>Ayudas a Instituciones y Programas para la Prevención del SIDA</t>
  </si>
  <si>
    <t>Ayudas al Instituto Jalisciense de Asistencia Social</t>
  </si>
  <si>
    <t>Aportación a los Organismos de la Sociedad Civil</t>
  </si>
  <si>
    <t>Aportaciones a Instituciones y Organismos para el Tratamiento de las Adicciones</t>
  </si>
  <si>
    <t>Prerrogativas a Partidos Políticos</t>
  </si>
  <si>
    <t>Ayudas por Desastres Naturales y Otros Siniestros</t>
  </si>
  <si>
    <t>Pensiones</t>
  </si>
  <si>
    <t>Jubilaciones</t>
  </si>
  <si>
    <t>Otras Pensiones y Jubilaciones</t>
  </si>
  <si>
    <t>Muebles de oficina y estantería</t>
  </si>
  <si>
    <t>Muebles, excepto de oficina y estantería</t>
  </si>
  <si>
    <t>Bienes artísticos y culturales</t>
  </si>
  <si>
    <t>Equipo de cómputo y de tecnología de la información</t>
  </si>
  <si>
    <t>Otros mobiliarios y equipos de administración</t>
  </si>
  <si>
    <t>Adjudicaciones, indemnizaciones y expropiaciones de bienes muebles</t>
  </si>
  <si>
    <t>Equipos y aparatos audiovisuales</t>
  </si>
  <si>
    <t>Aparatos deportivos</t>
  </si>
  <si>
    <t>Cámaras fotográficas y de video</t>
  </si>
  <si>
    <t>Otro mobiliario y equipo educacional y recreativo</t>
  </si>
  <si>
    <t>Equipo médico y de laboratorio</t>
  </si>
  <si>
    <t>Instrumental médico y de laboratorio</t>
  </si>
  <si>
    <t>Vehículos y camiones</t>
  </si>
  <si>
    <t>Carrocerías, remolques y equipo auxiliar de transporte</t>
  </si>
  <si>
    <t>Equipo aeroespacial</t>
  </si>
  <si>
    <t>Equipo ferroviario</t>
  </si>
  <si>
    <t>Embarcaciones</t>
  </si>
  <si>
    <t>Otros equipos de transporte</t>
  </si>
  <si>
    <t>Equipo de Seguridad Pública</t>
  </si>
  <si>
    <t>Maquinaria y equipo agropecuario</t>
  </si>
  <si>
    <t>Maquinaria y equipo industrial</t>
  </si>
  <si>
    <t>Maquinaria y equipo de construcción</t>
  </si>
  <si>
    <t>Sistemas de aire acondicionado, calefacción y de refrigeración</t>
  </si>
  <si>
    <t>Equipo de comunicación y telecomunicación</t>
  </si>
  <si>
    <t>Equipos de generación eléctrica, aparatos y accesorios eléctricos</t>
  </si>
  <si>
    <t>Herramientas y máquinas-herramienta</t>
  </si>
  <si>
    <t>Refacciones y accesorios mayores</t>
  </si>
  <si>
    <t>Equipo para semaforización</t>
  </si>
  <si>
    <t>Equipo de ingeniería y diseño</t>
  </si>
  <si>
    <t>Maquinaria y equipo diverso</t>
  </si>
  <si>
    <t>Bovinos</t>
  </si>
  <si>
    <t>Porcinos</t>
  </si>
  <si>
    <t>Aves</t>
  </si>
  <si>
    <t>Ovinos y caprino</t>
  </si>
  <si>
    <t>Peces y acuicultura</t>
  </si>
  <si>
    <t>Equinos</t>
  </si>
  <si>
    <t>Especies menores y de zoológico</t>
  </si>
  <si>
    <t>Árboles y plantas</t>
  </si>
  <si>
    <t>Otros activos biológicos</t>
  </si>
  <si>
    <t>Terrenos</t>
  </si>
  <si>
    <t>Viviendas</t>
  </si>
  <si>
    <t>Edificios no residenciales</t>
  </si>
  <si>
    <t>Otros bienes inmuebles</t>
  </si>
  <si>
    <t>Software</t>
  </si>
  <si>
    <t>Patentes</t>
  </si>
  <si>
    <t>Marcas</t>
  </si>
  <si>
    <t>Derechos</t>
  </si>
  <si>
    <t>Concesiones</t>
  </si>
  <si>
    <t>Franquicias</t>
  </si>
  <si>
    <t>Licencias informáticas e intelectuales</t>
  </si>
  <si>
    <t>Licencias industriales, comerciales y otras</t>
  </si>
  <si>
    <t>Otros activos intangibles</t>
  </si>
  <si>
    <t>Justificación del Recurso</t>
  </si>
  <si>
    <t>MATRIZ DE INDICADORES Y RESULTADOS 2014</t>
  </si>
  <si>
    <t>Atencion de la Educacion Superior a traves de la Innovacion, Ciencia y Tecnologia</t>
  </si>
  <si>
    <t>Instituto Tecnologico Superior de Mascota</t>
  </si>
  <si>
    <t>Atencion de la Educacion Superior Tecnologica a traves de la Innovacion, Ciencia y Tecnologia</t>
  </si>
  <si>
    <t xml:space="preserve"> ATENCION DE LA EDUCACION SUPERIOR TECNOLOGICA A TRAVES DE LA INNOVACION, CIENCIA Y TECNOLOGIA</t>
  </si>
  <si>
    <t>Combustibles, lubricantes, aditivos, para maquinaria y equipo  de produccion</t>
  </si>
  <si>
    <t>Gastos por servicios de traslados de personas</t>
  </si>
  <si>
    <t>ABSORSION</t>
  </si>
  <si>
    <t>PERMANENCIA DE ALUMNOS</t>
  </si>
  <si>
    <t>ABSORCION</t>
  </si>
  <si>
    <t>Nombre
del Componente:</t>
  </si>
  <si>
    <t>VINCULACION CON EL SECTOR PRODUCTIVO</t>
  </si>
  <si>
    <t>MATRICULA</t>
  </si>
  <si>
    <t>EGRESADOS</t>
  </si>
  <si>
    <t xml:space="preserve">Servicio de Energía Eléctrica </t>
  </si>
  <si>
    <t>Telefonia tradicional</t>
  </si>
  <si>
    <t>Telefonia celular</t>
  </si>
  <si>
    <t>Servicio de acceso a internet, redes y procesamiento de información</t>
  </si>
  <si>
    <t>Arendamiento de maquinaria, otros equipos y herramientas</t>
  </si>
  <si>
    <t>Servicios legales, de contabilidad, auditoria y relacionados</t>
  </si>
  <si>
    <t>Servicios de  Consultoria Administrativa e Informatica</t>
  </si>
  <si>
    <t>Capacitacion Institucional</t>
  </si>
  <si>
    <t>Honorarios asimilables a salarios</t>
  </si>
  <si>
    <t>Cuotas para el sistema de ahorro para el retiro</t>
  </si>
  <si>
    <t>Indemnizaciones por Separacion</t>
  </si>
  <si>
    <t xml:space="preserve">Materiales, útiles y equipos menores de tecnologías de la información y comunicaciones </t>
  </si>
  <si>
    <t>Material impreso e informacion digital</t>
  </si>
  <si>
    <t xml:space="preserve">Materiales y útiles de enseñanza </t>
  </si>
  <si>
    <t>Registro e Identificacion Vehicular</t>
  </si>
  <si>
    <t xml:space="preserve">Productos alimenticios para personas derivado de la prestación de servicios públicos en unidades de salud, educativas, de readaptación social y otras. </t>
  </si>
  <si>
    <t>Alimentación de Animales</t>
  </si>
  <si>
    <t xml:space="preserve">Productos alimenticios, agropecuarios y forestales adquiridos como materia prima </t>
  </si>
  <si>
    <t>Productos químicos, farmacéuticos y de laboratorio adquiridos como materia prima</t>
  </si>
  <si>
    <t>Articulos metálicos para la construcción</t>
  </si>
  <si>
    <t>Productos Quimicos Basicos</t>
  </si>
  <si>
    <t>Fertilizantes, pesticidas y otros agroquimicos</t>
  </si>
  <si>
    <t>Materiales accesorios y suministros médicos</t>
  </si>
  <si>
    <t>Fibras sinteticas, hules, plasticos y derivados</t>
  </si>
  <si>
    <t>Otros Productos Quimicos</t>
  </si>
  <si>
    <t>Combustibles, lubricantes y aditivos para vehículos terrestres, aéreos, marítimos, lacustres y fluviales destinados a servicios administrativos</t>
  </si>
  <si>
    <t>Combustibles, lubricantes y aditivos para maquinaria, equipo de producción y servicios administrativos</t>
  </si>
  <si>
    <t xml:space="preserve">Vestuario y  uniformes </t>
  </si>
  <si>
    <t>Prendas de Seguridad y Proteccion Personal</t>
  </si>
  <si>
    <t>Refacciones y accesorios menores de mobiliario y equipo de administración, educacional y recreativo</t>
  </si>
  <si>
    <t>Refacciones y accesorios menores de equipo de computo y tecnologías de la información</t>
  </si>
  <si>
    <t>Refacciones y accesorios menores de otros bienes e inmuebles</t>
  </si>
  <si>
    <t>Servicios de Investigacion Cientifica y Desarrollo.</t>
  </si>
  <si>
    <t>Impresiones de papeleria oficial</t>
  </si>
  <si>
    <t>Información en medios masivos derivada de la operación y administración de las dependencias y entidades</t>
  </si>
  <si>
    <t>Servicio de vigilancia</t>
  </si>
  <si>
    <t>Servicios Profesionales, Cientificos y Tecnicos Integrales</t>
  </si>
  <si>
    <t>Instalación, reparación y mantenimiento de mobiliario y equipo de administración, educacional y recreativo</t>
  </si>
  <si>
    <t>Instalación, reparación y mantenimiento de equipo de cómputo  y tecnologías de la información</t>
  </si>
  <si>
    <t>Servicios de creatividad, pre-producción y reproducción de publicidad, excepto internet</t>
  </si>
  <si>
    <t>Servicios Integrales de Traslado y Viaticos</t>
  </si>
  <si>
    <t>Otros servicios de traslados y hospedaje</t>
  </si>
  <si>
    <t>Gastos de Ceremonial</t>
  </si>
  <si>
    <t>Congresos y  convenciones</t>
  </si>
  <si>
    <t xml:space="preserve">Penas, multas, accesorios y actualizaciones </t>
  </si>
  <si>
    <t>Gastos por servicios de traslado de personas</t>
  </si>
  <si>
    <t>Aportación al seguro escolar contra accidentes personales</t>
  </si>
  <si>
    <t>Aportación erogaciones contingentes</t>
  </si>
  <si>
    <t>Pre y premios</t>
  </si>
  <si>
    <t>Muebles de Oficina y estantería</t>
  </si>
  <si>
    <t>Equipo de cómputo y tecnología de la información</t>
  </si>
  <si>
    <t>Otro Mobiliario y Equipo Educacional y Recreativo</t>
  </si>
  <si>
    <t>Vehículos y equipo terrestre</t>
  </si>
  <si>
    <t>Maquinaria y Equipo Agropecuario</t>
  </si>
  <si>
    <t>Maquinaria y Equipo Industrial</t>
  </si>
  <si>
    <t xml:space="preserve"> Sistema de aire Acondicionado, Calefaccion y Refrigeracion</t>
  </si>
  <si>
    <t>PERMANENCIA</t>
  </si>
  <si>
    <t>VINCULACION</t>
  </si>
  <si>
    <t>Total Componente 1</t>
  </si>
  <si>
    <t>Total Componente 2</t>
  </si>
  <si>
    <t>Total Componente 3</t>
  </si>
  <si>
    <t>Total Componente 4</t>
  </si>
  <si>
    <t>Total Componente 5</t>
  </si>
  <si>
    <t>Capítulo 4000 (Transferencias, Asignaciones, Subsidios y Otras Ayudas)</t>
  </si>
  <si>
    <t>Secretaría de Planeacion, Administracion y Finanzas (SEPAF)</t>
  </si>
  <si>
    <t>EDUCACION MEDIA SUPERIOR</t>
  </si>
  <si>
    <t>Educacion y Deporte Para una Vida Digna</t>
  </si>
  <si>
    <t>Número de alumnos inscritos de nuevo ingreso en OPD</t>
  </si>
  <si>
    <t>Número de alumnos que continúan en la institución</t>
  </si>
  <si>
    <t>Número de convenios</t>
  </si>
  <si>
    <t>Matrícula total actual</t>
  </si>
  <si>
    <t xml:space="preserve">Numero de egresados </t>
  </si>
  <si>
    <t xml:space="preserve">ABSORSION    </t>
  </si>
  <si>
    <t>Número de egresados incorporados al sector productivo</t>
  </si>
  <si>
    <t>ACTIVIDADES META 1</t>
  </si>
  <si>
    <t>1 Trámites y gestiones a INFEJAL y diferentes dependencias para etapas de infraestructura (muebles e inmuebles) y su posible realización y compra</t>
  </si>
  <si>
    <t xml:space="preserve">2 Integración  de programa de fortalecimiento de Centro de Información </t>
  </si>
  <si>
    <t xml:space="preserve">3 Integración de programa de fortalecimiento para Centro de cómputo </t>
  </si>
  <si>
    <t xml:space="preserve">4 Estudios de factibilidad </t>
  </si>
  <si>
    <t>5 Integrar el PRODET</t>
  </si>
  <si>
    <t>6 Integrar el Anteproyecto de Inversión 2015</t>
  </si>
  <si>
    <t>7 Implementar el proceso de acreditación de carreras</t>
  </si>
  <si>
    <t>8 Integrar el PIFIT del ITSD Mascota y participar en la convocatoria.</t>
  </si>
  <si>
    <r>
      <t xml:space="preserve">4 </t>
    </r>
    <r>
      <rPr>
        <sz val="12"/>
        <rFont val="Arial"/>
        <family val="2"/>
      </rPr>
      <t>(14, 22, 24, 28)</t>
    </r>
  </si>
  <si>
    <t>ACTIVIDADES META 14</t>
  </si>
  <si>
    <t>ACTIVIDADES META 22</t>
  </si>
  <si>
    <t>1- Elaborar e implementar el procedimiento de inscripción.</t>
  </si>
  <si>
    <t>2- Difundir los servicios que ofrece el departamento de servicios escolares a los alumnos de nuevo ingreso.</t>
  </si>
  <si>
    <t>3- Implementar el seguimiento escolar académico de cada alumno.</t>
  </si>
  <si>
    <t>ACTIVIDADES META 24</t>
  </si>
  <si>
    <t>ACTIVIDADES META 28</t>
  </si>
  <si>
    <t>1- Actualización y Elaboración del Plan de Medios</t>
  </si>
  <si>
    <t>2- Implementación del Plan de Medios en tiempo y Forma</t>
  </si>
  <si>
    <t>3- Fortalecer el programa de promoción y difusión permanentemente en los demandantes de Educación Superior Tecnológica.</t>
  </si>
  <si>
    <t>4- Evaluación de resultados del plan de medios del ciclo</t>
  </si>
  <si>
    <t>1- Crear e implementar el plan de difusión para la semana de ciencia y tecnología.</t>
  </si>
  <si>
    <t xml:space="preserve">2- Crear e implementar programa de asistentes al evento. </t>
  </si>
  <si>
    <t>17 (1,2,3,5,9,10,11,12,13,15,16,17,18,19,20,21,29)</t>
  </si>
  <si>
    <t>ACTIVIDADES META 2</t>
  </si>
  <si>
    <t>ACTIVIDADES META 3</t>
  </si>
  <si>
    <t>ACTIVIDADES META 5</t>
  </si>
  <si>
    <t>ACTIVIDADES META 9</t>
  </si>
  <si>
    <t>ACTIVIDADES META 10</t>
  </si>
  <si>
    <t>ACTIVIDADES META 11</t>
  </si>
  <si>
    <t>ACTIVIDADES META 12</t>
  </si>
  <si>
    <t>ACTIVIDADES META 15</t>
  </si>
  <si>
    <t>ACTIVIDADES META 13</t>
  </si>
  <si>
    <t>ACTIVIDADES META 16</t>
  </si>
  <si>
    <t>ACTIVIDADES META 17</t>
  </si>
  <si>
    <t>ACTIVIDADES META 18</t>
  </si>
  <si>
    <t>ACTIVIDADES META 19</t>
  </si>
  <si>
    <t>ACTIVIDADES META 20</t>
  </si>
  <si>
    <t>ACTIVIDADES META 21</t>
  </si>
  <si>
    <t>ACTIVIDADES META 29</t>
  </si>
  <si>
    <t xml:space="preserve">1.- Integrar el manual de prácticas </t>
  </si>
  <si>
    <t>2.-  Dar a conocer el manual y la calendarización de las prácticas</t>
  </si>
  <si>
    <t>3.- Reporte de Prácticas realizadas</t>
  </si>
  <si>
    <t>4. Integrar instrumentación didáctica en tiempo y forma</t>
  </si>
  <si>
    <t>1 Designar horas de apoyo para la investigación</t>
  </si>
  <si>
    <t>2 Elaboración de cronograma del proyecto</t>
  </si>
  <si>
    <t>3 Seguimiento del proyecto</t>
  </si>
  <si>
    <t>4 Presentación de investigación</t>
  </si>
  <si>
    <t>1 Asignación de docente y horario para el curso de Inglés</t>
  </si>
  <si>
    <t>2 Inscripción de alumnos al idioma Inglés</t>
  </si>
  <si>
    <t>3 Seguimiento de la materia e instrumentación didáctica del idioma Inglés</t>
  </si>
  <si>
    <t>1. Propuesta de programa Semana de la Ciencia y Tecnología 2014</t>
  </si>
  <si>
    <t>2. Puesta en escena de Semana de la Ciencia y Tecnología 2014</t>
  </si>
  <si>
    <t>3. Participación en Evento de Innovación y Tecnología</t>
  </si>
  <si>
    <t xml:space="preserve">1 Dar a conocer convocatoria </t>
  </si>
  <si>
    <t>2 Difusión del programa de estímulos al docente</t>
  </si>
  <si>
    <t>3 Dictamen de resultados del programa</t>
  </si>
  <si>
    <t>4 Evaluar a los docentes</t>
  </si>
  <si>
    <t>1 Reuniones del Comité de calidad</t>
  </si>
  <si>
    <t>2 Apertura de buzón</t>
  </si>
  <si>
    <t xml:space="preserve">3 Juntas de comité de buzón </t>
  </si>
  <si>
    <t>4 Auditoría interna</t>
  </si>
  <si>
    <t>5 Diagnóstico de necesidades de capacitación</t>
  </si>
  <si>
    <t>6  Integración del programa de capacitación</t>
  </si>
  <si>
    <t>7 Capacitaciones realizadas</t>
  </si>
  <si>
    <t>1 capacitación al personal en la norma ISO 14001:2004</t>
  </si>
  <si>
    <t>2 capacitación al equipo auditor</t>
  </si>
  <si>
    <t>3 reuniones del CICC</t>
  </si>
  <si>
    <t>4 Auditoría Interna</t>
  </si>
  <si>
    <t>5 Auditoria de certificación</t>
  </si>
  <si>
    <t>1 Reuniones con directivos</t>
  </si>
  <si>
    <t>2 capacitación al personal en la MEG:2003</t>
  </si>
  <si>
    <t>3 capacitación a equipo auditor</t>
  </si>
  <si>
    <t>4 Reuniones con el multisitios</t>
  </si>
  <si>
    <t>5 auditoría interna</t>
  </si>
  <si>
    <t>6 auditoria por la casa certificadora</t>
  </si>
  <si>
    <t>7 apertura del buzón de quejas</t>
  </si>
  <si>
    <t xml:space="preserve">
1 Dar a conocer los lineamientos de la integración del POA y PAA</t>
  </si>
  <si>
    <t xml:space="preserve">
2 Análisis de las propuestas del POA y PAA</t>
  </si>
  <si>
    <t>3 Solicitar la integración del POA a las áreas del ITSD Mascota.</t>
  </si>
  <si>
    <t>4  Sesión de trabajo de todas las áreas para validación de POA y PAA</t>
  </si>
  <si>
    <t>5  Entrega del POA y PAA a instancias correspondientes</t>
  </si>
  <si>
    <t>6 Integrar el presupuesto anual de adquisiciones PAA 2015</t>
  </si>
  <si>
    <t>7 Solicitar la integración del PTA a las áreas del ITSD Mascota.</t>
  </si>
  <si>
    <t>8 Dar a conocer los lineamientos de la integración del PTA</t>
  </si>
  <si>
    <t>9 Análisis de las propuestas del PTA</t>
  </si>
  <si>
    <t>10  Sesión de trabajo de todas las áreas para validación de PTA</t>
  </si>
  <si>
    <t>11  Entrega del PTA a instancias correspondientes</t>
  </si>
  <si>
    <t xml:space="preserve">12 Seguimiento de metas y de la programación presupuestal </t>
  </si>
  <si>
    <t>13 Información y programación de presupuesto para la H. Junta Directiva</t>
  </si>
  <si>
    <t>1. Integración de indicadores del SII en la plataforma de la DGEST.</t>
  </si>
  <si>
    <t>2. Integración de formatos 911</t>
  </si>
  <si>
    <t>3. Integración de información de inmuebles escolares</t>
  </si>
  <si>
    <t>4. Integrar información de la Cédula de indicadores</t>
  </si>
  <si>
    <t>6. Entrega de información de los componentes del POA</t>
  </si>
  <si>
    <t>7. Integrar información de indicadores</t>
  </si>
  <si>
    <t>8. Integrar información de la Estructura Educativa</t>
  </si>
  <si>
    <t>5. Entrega de información estadística general institucional a las diferentes solicitudes de dependencias</t>
  </si>
  <si>
    <t>1. Presupuestación de los Servicios Personales</t>
  </si>
  <si>
    <t>2. Calcular la percepción económica de cada empleado, impuestos, retenciones.</t>
  </si>
  <si>
    <t>3. Control Presupuestal de los Servicios Personales.</t>
  </si>
  <si>
    <t>4. Documentar administrativamente las percepciones.</t>
  </si>
  <si>
    <t xml:space="preserve">5.  Actualización de documentación en el portal de Transparencia de  la página web Institucional en materia Laboral </t>
  </si>
  <si>
    <t>6. Documentación Informativa a las diferentes Instancias Gubernamentales</t>
  </si>
  <si>
    <t>7. Realizar y archivar los registros necesarios en materia de normatividad y laboral.</t>
  </si>
  <si>
    <t>8. Seguimiento de los proceso jurídico - laborales (Si llegaran a existir)</t>
  </si>
  <si>
    <t>1.-Vigilar el  adecuado suministración en tiempo y forma de los servicios básicos. (luz, agua potable, teléfono, aire acondicionado, internet y recolección de basura)</t>
  </si>
  <si>
    <t>2.-Monitoreo del cumplimiento de obligaciones legales</t>
  </si>
  <si>
    <t>3.- Elaboración del programa  de Seguridad e Higiene</t>
  </si>
  <si>
    <t>4.-Seguimiento del programa de Separación de Basura</t>
  </si>
  <si>
    <t xml:space="preserve">5.- Elaboración del diagnóstico de la infraestructura </t>
  </si>
  <si>
    <t>6.-Elaboración del programa de mantenimiento preventivo  conforme al proceso de SGC.</t>
  </si>
  <si>
    <t>7.- Implementación de Programa de mantenimiento infraestructura física y equipos.</t>
  </si>
  <si>
    <t>8.- Implementación de Programa de mantenimiento para vehículos.</t>
  </si>
  <si>
    <t>9.- Implementación del programa de mantenimiento de áreas verdes.</t>
  </si>
  <si>
    <t xml:space="preserve">10.-Atención al mantenimiento  correctivo </t>
  </si>
  <si>
    <t>11.- Solicitar los recursos materiales necesarios para las actividades del mantenimiento preventivo y/o correctivo.</t>
  </si>
  <si>
    <t xml:space="preserve">12.- Contratación del servicio externo para mantenimiento de infraestructura física y equipos. </t>
  </si>
  <si>
    <t>13.-Elaboración del programa sanidad de la Infraestructura</t>
  </si>
  <si>
    <t>1.-Elaborar e implementar el programa de reclutamiento, selección y capacitación para el personal de ingreso en el 2014</t>
  </si>
  <si>
    <t xml:space="preserve">2.- Llevar a cabo el procedimiento de reclutación y selección </t>
  </si>
  <si>
    <t>3.-Difusión regional de las plazas a concursar</t>
  </si>
  <si>
    <t>4.-Implementación del curso de capacitación para el personal de nuevo ingreso</t>
  </si>
  <si>
    <t>5.-Mantener el historial de los concursantes</t>
  </si>
  <si>
    <t>6.- Elaboración del programa de capacitación Institucional</t>
  </si>
  <si>
    <t>7.- Implementar el procedimiento de capacitación del SGC</t>
  </si>
  <si>
    <t>8.- Integrar una base de datos con posibles capacitadores</t>
  </si>
  <si>
    <t xml:space="preserve">9.- Ejecución del programa  de capacitación </t>
  </si>
  <si>
    <t>10.- Solicitud de recursos materiales y servicios</t>
  </si>
  <si>
    <t>11.- Determinación de clima laboral por una empresa externa</t>
  </si>
  <si>
    <t>12.- Mantener una base de datos histórica del personal administrativo</t>
  </si>
  <si>
    <t>13.-  Elaborar un programa de eventos institucional enfocado al recurso humano</t>
  </si>
  <si>
    <t>14.-  Mantener una imagen institucional con el recurso humano acorde a sus características educativas</t>
  </si>
  <si>
    <t xml:space="preserve">1 Presentar ante la junta directiva lo pertinente a recursos financieros </t>
  </si>
  <si>
    <t xml:space="preserve">2 Elaborar registros contables </t>
  </si>
  <si>
    <t xml:space="preserve">3 Publicar en la página de internet institucional lo correspondiente a finanzas </t>
  </si>
  <si>
    <t>4 Gestión de la dictaminación de los estados financieros</t>
  </si>
  <si>
    <t>5 Hacer la gestión del recurso económico ante las instancias federales y estatales</t>
  </si>
  <si>
    <t>6 Cumplir con los lineamientos de la nueva Ley de Contabilidad Gubernamental</t>
  </si>
  <si>
    <t>1 Hacer arqueo semanal</t>
  </si>
  <si>
    <t>2 Realizar depósitos bancarios semanales</t>
  </si>
  <si>
    <t xml:space="preserve">3 Elaboración póliza de ingresos </t>
  </si>
  <si>
    <t xml:space="preserve">4 Documentar administrativamente los ingresos propios </t>
  </si>
  <si>
    <t>5 Elaborar reporte Mensual de los ingresos captados en el mes</t>
  </si>
  <si>
    <t>1 Atender todas las requisiciones hechas por los departamentos en la mayor brevedad</t>
  </si>
  <si>
    <t xml:space="preserve">2 Elaboración de órdenes de compra </t>
  </si>
  <si>
    <t>3 Documentar administrativamente todo el procedimiento de compras</t>
  </si>
  <si>
    <t xml:space="preserve">5 Realizar una buena evaluación de los proveedores </t>
  </si>
  <si>
    <t xml:space="preserve">6 Invitación por lo menos a tres proveedores cuando el monto de la compra lo requiera y hacerle la adquisición al elegido por la comisión </t>
  </si>
  <si>
    <t xml:space="preserve">7. Tener actualizado el catálogo de proveedores </t>
  </si>
  <si>
    <t>1- Realizar encuesta para ofertar actividades deportivas, culturales, cívicas y recreativas.</t>
  </si>
  <si>
    <t>2- Periodo de inscripcion a actividades deportivas, culturales, cívicas y recreativas.</t>
  </si>
  <si>
    <t>3- Organizar y ejecutar evento deportivo.</t>
  </si>
  <si>
    <t>4- Participación en torneos locales.</t>
  </si>
  <si>
    <t>5- Participación en actividades cívicas en los municipios cercanos.</t>
  </si>
  <si>
    <r>
      <t>2</t>
    </r>
    <r>
      <rPr>
        <sz val="12"/>
        <rFont val="Arial"/>
        <family val="2"/>
      </rPr>
      <t xml:space="preserve"> (4,25)</t>
    </r>
  </si>
  <si>
    <t>ACTIVIDADES META 4</t>
  </si>
  <si>
    <t>ACTIVIDADES META 25</t>
  </si>
  <si>
    <t xml:space="preserve">1 Designar horas de apoyo </t>
  </si>
  <si>
    <t>2 Elaboración de Cronograma</t>
  </si>
  <si>
    <t>4 Presentación del proyecto</t>
  </si>
  <si>
    <t xml:space="preserve">1- Establecer periodo de visitas </t>
  </si>
  <si>
    <t>2- Integración de programa de visitas</t>
  </si>
  <si>
    <t>3- Gestión de recursos</t>
  </si>
  <si>
    <t>4- Difusión del programa de visitas</t>
  </si>
  <si>
    <t>5- Reporte de incidencias de visitas realizadas</t>
  </si>
  <si>
    <t>4. Entrega de constancias</t>
  </si>
  <si>
    <r>
      <t xml:space="preserve">3 </t>
    </r>
    <r>
      <rPr>
        <sz val="12"/>
        <rFont val="Arial"/>
        <family val="2"/>
      </rPr>
      <t>(6, 7, 8)</t>
    </r>
  </si>
  <si>
    <t>ACTIVIDADES META 6</t>
  </si>
  <si>
    <t>ACTIVIDADES META 7</t>
  </si>
  <si>
    <t>ACTIVIDADES META 8</t>
  </si>
  <si>
    <t>1. Integrar el programa de Capacitación docente</t>
  </si>
  <si>
    <t>1. Integrar el programa propedéutico.</t>
  </si>
  <si>
    <t xml:space="preserve">2. Selección de docentes </t>
  </si>
  <si>
    <t>3. Propuesta de contenidos</t>
  </si>
  <si>
    <t>1. Continuar Programa Tutorías</t>
  </si>
  <si>
    <t>2. Difundir el programa de Tutorías</t>
  </si>
  <si>
    <t>3. Continuar los servicios de Psicología</t>
  </si>
  <si>
    <t>4. Seguir el programa "Cero deserción"</t>
  </si>
  <si>
    <t>5. Reuniones con "Equipo de Calidad"</t>
  </si>
  <si>
    <t>7. Conferencias de orientación a los alumnos</t>
  </si>
  <si>
    <t>6. Entrega de Reportes de programa "Cero deserción"</t>
  </si>
  <si>
    <t>8. Realizar un filtro para la aceptación de alumnos</t>
  </si>
  <si>
    <t>2. Implementar el programa</t>
  </si>
  <si>
    <t xml:space="preserve">3.Entrega de constancias </t>
  </si>
  <si>
    <r>
      <t xml:space="preserve">3 </t>
    </r>
    <r>
      <rPr>
        <sz val="12"/>
        <rFont val="Arial"/>
        <family val="2"/>
      </rPr>
      <t>(23, 26, 27)</t>
    </r>
  </si>
  <si>
    <t>ACTIVIDADES META 23</t>
  </si>
  <si>
    <t>ACTIVIDADES META 26</t>
  </si>
  <si>
    <t>ACTIVIDADES META 27</t>
  </si>
  <si>
    <t>1. Registro de la Institución Educativa ante Dirección de Profesiones del estado de Jalisco.</t>
  </si>
  <si>
    <t>2. Acto académico de graduación de alumnos.</t>
  </si>
  <si>
    <t>3. Gestión de los trámites correspondientes que soliciten los alumnos ante Dirección General de Profesiones.</t>
  </si>
  <si>
    <t>1. Aplicación de encuestas a alumnos egresados.</t>
  </si>
  <si>
    <t>2. Reunión con egresados</t>
  </si>
  <si>
    <t xml:space="preserve">1. Identificar empresas y dependencias gubernamentales potenciales para realizar convenios. </t>
  </si>
  <si>
    <t>2. Iniciar gestiones con empresas y dependencias gubernamentales potenciales para realizar convenios.</t>
  </si>
  <si>
    <t xml:space="preserve">3. Firmar convenios </t>
  </si>
  <si>
    <t>(Matricula Inscrita en el ciclo Actual  - Matricula Inscrita en el ciclo anterior) /Matricula Anterior)*100</t>
  </si>
  <si>
    <t>Anual</t>
  </si>
  <si>
    <t>Seguimiento de Metas,SII, Indicadores, Cedulas de Informacion, Estructura Educativa, Formatos 911</t>
  </si>
  <si>
    <t>Interes de parte de los alumnos egresados del nivel medio superior en continuar con sus estudios a nivel profesional</t>
  </si>
  <si>
    <t>Registros propios de los Bachilleratos de la Región</t>
  </si>
  <si>
    <t>(Actividades Programadas/ Actividades realizadas)*100</t>
  </si>
  <si>
    <t>Sistema de Gestion de Calidad, Indicadores, Informacion a H. Junta Directiva</t>
  </si>
  <si>
    <t>5ta, 9na, 13va,16va Semanas del Periodo Escolar</t>
  </si>
  <si>
    <t xml:space="preserve">Redución de Indices de Reprobación y Deserción </t>
  </si>
  <si>
    <t>(Convenios firmados / Convenios Programados)*100</t>
  </si>
  <si>
    <t>Lograr la firma de los convenios en el tiempo y forma programados</t>
  </si>
  <si>
    <t>Semestral</t>
  </si>
  <si>
    <t>(Actividades Calendarizadas Realizadas/Actividades Calendarizadas Programadas)*100</t>
  </si>
  <si>
    <t>(Total Alumnos Egresados Titulados/Total de Alumnos Egresados)*100</t>
  </si>
  <si>
    <t>Institucional/Convenios con Empresas</t>
  </si>
  <si>
    <t>Seguimiento de Metas,SII, Indicadores, Cedulas de Informacion,  Formatos 911</t>
  </si>
  <si>
    <t>Seguimiento de Metas,SII, Indicadores, Cedulas de Informacion, Formatos 911</t>
  </si>
  <si>
    <t>Logra que los Egresados se incorporen al sector productivo de acuerdo a su perfil profesional</t>
  </si>
  <si>
    <t>Contribuir a mejorar la calidad de vida de los habitantes de la Región Sierra Occidental de Jalisco</t>
  </si>
  <si>
    <t>Brindar oportunidades de Educación Superior Tecnológica a todos los jovenes de la Región Sierra Occidental de Jalisco</t>
  </si>
  <si>
    <t>M.V.Z. José Victoriano Peña Ulloa</t>
  </si>
  <si>
    <t>Jefe del Departamento de Planeacion, Presupuesto, Programacion y Centro de Informacion</t>
  </si>
  <si>
    <t xml:space="preserve">Ing. Luis Alberto Gómez Cárdenas </t>
  </si>
  <si>
    <t>Subdirector Administrativo y de Planeación</t>
  </si>
  <si>
    <t>M.V.Z. Gildardo Sánchez Gónzales</t>
  </si>
  <si>
    <t>Director General</t>
  </si>
  <si>
    <t xml:space="preserve"> PRESUPUESTO DE EGRESOS 2014</t>
  </si>
  <si>
    <t>PRESUPUESTO DE EGRESOS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</si>
</sst>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#,##0.0"/>
    <numFmt numFmtId="165" formatCode="#,##0_ ;[Red]\-#,##0\ "/>
    <numFmt numFmtId="166" formatCode="#,##0.0_ ;[Red]\-#,##0.0\ "/>
    <numFmt numFmtId="167" formatCode="00000"/>
    <numFmt numFmtId="168" formatCode="00"/>
    <numFmt numFmtId="169" formatCode="000"/>
    <numFmt numFmtId="170" formatCode="0.0"/>
  </numFmts>
  <fonts count="3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7.7"/>
      <color theme="10"/>
      <name val="Calibri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sz val="12"/>
      <color indexed="9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4"/>
      <color theme="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0"/>
      <color indexed="9"/>
      <name val="Arial"/>
      <family val="2"/>
    </font>
    <font>
      <b/>
      <sz val="11"/>
      <color theme="0"/>
      <name val="Arial"/>
      <family val="2"/>
    </font>
    <font>
      <b/>
      <sz val="14"/>
      <color rgb="FF990000"/>
      <name val="Arial"/>
      <family val="2"/>
    </font>
    <font>
      <sz val="10"/>
      <color theme="1"/>
      <name val="Arial"/>
      <family val="2"/>
    </font>
    <font>
      <b/>
      <sz val="16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sz val="18"/>
      <color rgb="FFC00000"/>
      <name val="Arial"/>
      <family val="2"/>
    </font>
    <font>
      <sz val="11"/>
      <color theme="0"/>
      <name val="Arial"/>
      <family val="2"/>
    </font>
    <font>
      <b/>
      <sz val="10"/>
      <color rgb="FF990000"/>
      <name val="Arial"/>
      <family val="2"/>
    </font>
    <font>
      <b/>
      <sz val="16"/>
      <color rgb="FF990000"/>
      <name val="Arial"/>
      <family val="2"/>
    </font>
    <font>
      <b/>
      <sz val="11"/>
      <color rgb="FF990000"/>
      <name val="Arial"/>
      <family val="2"/>
    </font>
    <font>
      <b/>
      <sz val="14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9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006400"/>
        <bgColor indexed="8"/>
      </patternFill>
    </fill>
    <fill>
      <patternFill patternType="solid">
        <fgColor rgb="FF0064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0000"/>
        <bgColor indexed="8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indexed="64"/>
      </right>
      <top style="thin">
        <color auto="1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</cellStyleXfs>
  <cellXfs count="271">
    <xf numFmtId="0" fontId="0" fillId="0" borderId="0" xfId="0"/>
    <xf numFmtId="0" fontId="9" fillId="0" borderId="0" xfId="0" applyFont="1" applyAlignment="1">
      <alignment horizontal="right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horizontal="justify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>
      <alignment horizontal="justify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5" fillId="0" borderId="2" xfId="2" applyFont="1" applyFill="1" applyBorder="1" applyAlignment="1" applyProtection="1">
      <alignment horizontal="center" vertical="center" wrapText="1"/>
    </xf>
    <xf numFmtId="0" fontId="14" fillId="0" borderId="2" xfId="0" applyFont="1" applyFill="1" applyBorder="1" applyAlignment="1">
      <alignment vertical="center"/>
    </xf>
    <xf numFmtId="0" fontId="14" fillId="0" borderId="2" xfId="0" applyFont="1" applyFill="1" applyBorder="1" applyAlignment="1">
      <alignment horizontal="center" vertical="center" wrapText="1"/>
    </xf>
    <xf numFmtId="43" fontId="14" fillId="2" borderId="2" xfId="5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7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13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13" fillId="0" borderId="23" xfId="0" applyFont="1" applyBorder="1" applyAlignment="1">
      <alignment horizontal="right" vertical="center" indent="1"/>
    </xf>
    <xf numFmtId="165" fontId="7" fillId="0" borderId="2" xfId="0" applyNumberFormat="1" applyFont="1" applyBorder="1" applyAlignment="1">
      <alignment vertical="center"/>
    </xf>
    <xf numFmtId="0" fontId="21" fillId="0" borderId="22" xfId="0" applyFont="1" applyBorder="1" applyAlignment="1">
      <alignment horizontal="left"/>
    </xf>
    <xf numFmtId="0" fontId="7" fillId="0" borderId="2" xfId="0" applyFont="1" applyBorder="1" applyAlignment="1">
      <alignment horizontal="justify" vertical="center" wrapText="1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6" fillId="0" borderId="0" xfId="0" applyFont="1" applyAlignment="1">
      <alignment vertical="center"/>
    </xf>
    <xf numFmtId="43" fontId="13" fillId="2" borderId="2" xfId="0" applyNumberFormat="1" applyFont="1" applyFill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24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Alignment="1">
      <alignment vertical="center"/>
    </xf>
    <xf numFmtId="0" fontId="15" fillId="0" borderId="2" xfId="0" applyFont="1" applyBorder="1" applyAlignment="1">
      <alignment vertical="center"/>
    </xf>
    <xf numFmtId="165" fontId="15" fillId="0" borderId="2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23" fillId="0" borderId="0" xfId="0" applyFont="1" applyBorder="1" applyAlignment="1">
      <alignment horizontal="right" vertical="center" indent="1"/>
    </xf>
    <xf numFmtId="0" fontId="8" fillId="4" borderId="18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43" fontId="12" fillId="5" borderId="2" xfId="5" applyFont="1" applyFill="1" applyBorder="1" applyAlignment="1">
      <alignment horizontal="right" vertical="center"/>
    </xf>
    <xf numFmtId="0" fontId="18" fillId="0" borderId="0" xfId="0" applyFont="1" applyAlignment="1"/>
    <xf numFmtId="0" fontId="17" fillId="0" borderId="0" xfId="0" applyFont="1" applyAlignment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justify" vertical="center" wrapText="1"/>
    </xf>
    <xf numFmtId="0" fontId="5" fillId="0" borderId="0" xfId="0" applyFont="1" applyFill="1" applyBorder="1" applyAlignment="1">
      <alignment horizontal="center" vertical="center" wrapText="1"/>
    </xf>
    <xf numFmtId="166" fontId="16" fillId="0" borderId="0" xfId="0" applyNumberFormat="1" applyFont="1" applyAlignment="1">
      <alignment vertical="center"/>
    </xf>
    <xf numFmtId="0" fontId="13" fillId="0" borderId="24" xfId="0" applyFont="1" applyBorder="1" applyAlignment="1">
      <alignment vertical="center"/>
    </xf>
    <xf numFmtId="0" fontId="13" fillId="0" borderId="22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5" fillId="0" borderId="24" xfId="0" applyFont="1" applyFill="1" applyBorder="1" applyAlignment="1">
      <alignment horizontal="center" vertical="center" wrapText="1"/>
    </xf>
    <xf numFmtId="165" fontId="20" fillId="3" borderId="19" xfId="0" applyNumberFormat="1" applyFont="1" applyFill="1" applyBorder="1" applyAlignment="1">
      <alignment horizontal="center" vertical="center"/>
    </xf>
    <xf numFmtId="165" fontId="20" fillId="3" borderId="33" xfId="0" applyNumberFormat="1" applyFont="1" applyFill="1" applyBorder="1" applyAlignment="1">
      <alignment horizontal="center" vertical="center"/>
    </xf>
    <xf numFmtId="165" fontId="20" fillId="3" borderId="18" xfId="0" applyNumberFormat="1" applyFont="1" applyFill="1" applyBorder="1" applyAlignment="1">
      <alignment horizontal="right" vertical="center"/>
    </xf>
    <xf numFmtId="165" fontId="20" fillId="3" borderId="19" xfId="0" applyNumberFormat="1" applyFont="1" applyFill="1" applyBorder="1" applyAlignment="1">
      <alignment horizontal="right" vertical="center"/>
    </xf>
    <xf numFmtId="165" fontId="20" fillId="3" borderId="20" xfId="0" applyNumberFormat="1" applyFont="1" applyFill="1" applyBorder="1" applyAlignment="1">
      <alignment horizontal="right" vertical="center"/>
    </xf>
    <xf numFmtId="0" fontId="7" fillId="0" borderId="2" xfId="0" applyFont="1" applyFill="1" applyBorder="1" applyAlignment="1">
      <alignment vertical="center"/>
    </xf>
    <xf numFmtId="0" fontId="13" fillId="0" borderId="3" xfId="0" applyFont="1" applyFill="1" applyBorder="1" applyAlignment="1">
      <alignment vertical="center"/>
    </xf>
    <xf numFmtId="0" fontId="13" fillId="0" borderId="2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13" fillId="0" borderId="13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5" fillId="0" borderId="0" xfId="0" applyFont="1" applyBorder="1"/>
    <xf numFmtId="0" fontId="7" fillId="0" borderId="0" xfId="0" applyFont="1" applyBorder="1"/>
    <xf numFmtId="0" fontId="7" fillId="0" borderId="0" xfId="0" applyFont="1"/>
    <xf numFmtId="0" fontId="20" fillId="5" borderId="0" xfId="0" applyFont="1" applyFill="1" applyAlignment="1">
      <alignment horizontal="center"/>
    </xf>
    <xf numFmtId="0" fontId="15" fillId="0" borderId="0" xfId="0" applyFont="1" applyBorder="1" applyAlignment="1">
      <alignment vertical="center" wrapText="1"/>
    </xf>
    <xf numFmtId="167" fontId="7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justify" vertical="center" wrapText="1"/>
    </xf>
    <xf numFmtId="0" fontId="28" fillId="0" borderId="26" xfId="0" applyFont="1" applyFill="1" applyBorder="1" applyAlignment="1">
      <alignment horizontal="left" vertical="center" wrapText="1"/>
    </xf>
    <xf numFmtId="167" fontId="5" fillId="0" borderId="21" xfId="0" applyNumberFormat="1" applyFont="1" applyFill="1" applyBorder="1" applyAlignment="1">
      <alignment horizontal="center" vertical="center" wrapText="1"/>
    </xf>
    <xf numFmtId="0" fontId="7" fillId="0" borderId="2" xfId="0" applyFont="1" applyBorder="1"/>
    <xf numFmtId="0" fontId="7" fillId="0" borderId="24" xfId="0" applyFont="1" applyBorder="1" applyAlignment="1">
      <alignment horizontal="justify" vertical="center" wrapText="1"/>
    </xf>
    <xf numFmtId="0" fontId="7" fillId="0" borderId="24" xfId="0" applyFont="1" applyBorder="1"/>
    <xf numFmtId="0" fontId="7" fillId="0" borderId="0" xfId="0" applyFont="1" applyBorder="1" applyAlignment="1">
      <alignment horizontal="justify" vertical="center" wrapText="1"/>
    </xf>
    <xf numFmtId="168" fontId="15" fillId="0" borderId="2" xfId="0" applyNumberFormat="1" applyFont="1" applyBorder="1" applyAlignment="1">
      <alignment horizontal="center" vertical="center" wrapText="1"/>
    </xf>
    <xf numFmtId="168" fontId="7" fillId="0" borderId="2" xfId="0" applyNumberFormat="1" applyFont="1" applyBorder="1" applyAlignment="1">
      <alignment horizontal="center" vertical="center" wrapText="1"/>
    </xf>
    <xf numFmtId="168" fontId="5" fillId="0" borderId="21" xfId="0" applyNumberFormat="1" applyFont="1" applyFill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1" fontId="5" fillId="0" borderId="21" xfId="0" applyNumberFormat="1" applyFont="1" applyFill="1" applyBorder="1" applyAlignment="1">
      <alignment horizontal="center" vertical="center" wrapText="1"/>
    </xf>
    <xf numFmtId="169" fontId="15" fillId="0" borderId="2" xfId="0" applyNumberFormat="1" applyFont="1" applyBorder="1" applyAlignment="1">
      <alignment horizontal="center" vertical="center" wrapText="1"/>
    </xf>
    <xf numFmtId="169" fontId="5" fillId="0" borderId="21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justify" vertical="center" wrapText="1"/>
    </xf>
    <xf numFmtId="169" fontId="15" fillId="9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justify" vertical="center" wrapText="1"/>
    </xf>
    <xf numFmtId="0" fontId="7" fillId="0" borderId="0" xfId="0" applyFont="1" applyFill="1" applyBorder="1" applyAlignment="1">
      <alignment horizontal="justify" vertical="center" wrapText="1"/>
    </xf>
    <xf numFmtId="0" fontId="7" fillId="0" borderId="0" xfId="0" applyFont="1" applyFill="1" applyBorder="1"/>
    <xf numFmtId="0" fontId="6" fillId="9" borderId="2" xfId="0" applyFont="1" applyFill="1" applyBorder="1" applyAlignment="1">
      <alignment horizontal="justify" vertical="center" wrapText="1"/>
    </xf>
    <xf numFmtId="0" fontId="30" fillId="0" borderId="0" xfId="0" applyFont="1" applyFill="1" applyAlignment="1">
      <alignment horizontal="center" vertical="center"/>
    </xf>
    <xf numFmtId="170" fontId="15" fillId="0" borderId="2" xfId="0" applyNumberFormat="1" applyFont="1" applyBorder="1" applyAlignment="1">
      <alignment horizontal="center" vertical="center" wrapText="1"/>
    </xf>
    <xf numFmtId="170" fontId="7" fillId="0" borderId="2" xfId="0" applyNumberFormat="1" applyFont="1" applyBorder="1" applyAlignment="1">
      <alignment horizontal="center" vertical="center" wrapText="1"/>
    </xf>
    <xf numFmtId="165" fontId="16" fillId="0" borderId="0" xfId="0" applyNumberFormat="1" applyFont="1" applyAlignment="1">
      <alignment vertical="center"/>
    </xf>
    <xf numFmtId="165" fontId="7" fillId="0" borderId="26" xfId="0" applyNumberFormat="1" applyFont="1" applyBorder="1" applyAlignment="1">
      <alignment vertical="center"/>
    </xf>
    <xf numFmtId="165" fontId="20" fillId="3" borderId="34" xfId="0" applyNumberFormat="1" applyFont="1" applyFill="1" applyBorder="1" applyAlignment="1">
      <alignment horizontal="right" vertical="center"/>
    </xf>
    <xf numFmtId="0" fontId="7" fillId="0" borderId="2" xfId="0" applyFont="1" applyBorder="1" applyAlignment="1">
      <alignment vertical="center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8" fillId="10" borderId="20" xfId="0" applyFont="1" applyFill="1" applyBorder="1" applyAlignment="1">
      <alignment horizontal="center" vertical="center" wrapText="1"/>
    </xf>
    <xf numFmtId="3" fontId="8" fillId="10" borderId="20" xfId="0" applyNumberFormat="1" applyFont="1" applyFill="1" applyBorder="1" applyAlignment="1">
      <alignment horizontal="righ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13" fillId="0" borderId="24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justify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34" fillId="0" borderId="2" xfId="0" applyFont="1" applyBorder="1" applyAlignment="1" applyProtection="1">
      <alignment horizontal="justify" vertical="center" wrapText="1"/>
    </xf>
    <xf numFmtId="0" fontId="34" fillId="11" borderId="2" xfId="0" applyFont="1" applyFill="1" applyBorder="1" applyAlignment="1" applyProtection="1">
      <alignment horizontal="center" vertical="center"/>
    </xf>
    <xf numFmtId="0" fontId="32" fillId="0" borderId="36" xfId="4" applyFont="1" applyBorder="1" applyAlignment="1">
      <alignment horizontal="center" vertical="center"/>
    </xf>
    <xf numFmtId="0" fontId="33" fillId="0" borderId="37" xfId="4" applyFont="1" applyBorder="1" applyAlignment="1">
      <alignment horizontal="left" vertical="justify" wrapText="1"/>
    </xf>
    <xf numFmtId="0" fontId="32" fillId="0" borderId="38" xfId="4" applyFont="1" applyBorder="1" applyAlignment="1">
      <alignment horizontal="center" vertical="center"/>
    </xf>
    <xf numFmtId="0" fontId="33" fillId="0" borderId="2" xfId="4" applyFont="1" applyBorder="1" applyAlignment="1">
      <alignment horizontal="left" vertical="justify" wrapText="1"/>
    </xf>
    <xf numFmtId="0" fontId="34" fillId="0" borderId="0" xfId="0" applyFont="1" applyAlignment="1">
      <alignment horizontal="left" vertical="center"/>
    </xf>
    <xf numFmtId="0" fontId="34" fillId="0" borderId="0" xfId="0" applyFont="1"/>
    <xf numFmtId="0" fontId="33" fillId="0" borderId="2" xfId="4" applyFont="1" applyBorder="1" applyAlignment="1">
      <alignment horizontal="left" vertical="center" wrapText="1"/>
    </xf>
    <xf numFmtId="0" fontId="32" fillId="11" borderId="38" xfId="4" applyFont="1" applyFill="1" applyBorder="1" applyAlignment="1">
      <alignment horizontal="center" vertical="center"/>
    </xf>
    <xf numFmtId="0" fontId="33" fillId="11" borderId="2" xfId="4" applyFont="1" applyFill="1" applyBorder="1" applyAlignment="1">
      <alignment horizontal="left" vertical="justify" wrapText="1"/>
    </xf>
    <xf numFmtId="0" fontId="34" fillId="0" borderId="2" xfId="0" applyFont="1" applyBorder="1" applyAlignment="1">
      <alignment horizontal="justify" vertical="center" wrapText="1"/>
    </xf>
    <xf numFmtId="0" fontId="32" fillId="0" borderId="38" xfId="4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justify" vertical="center" wrapText="1"/>
    </xf>
    <xf numFmtId="0" fontId="32" fillId="0" borderId="39" xfId="4" applyFont="1" applyBorder="1" applyAlignment="1">
      <alignment horizontal="center" vertical="center"/>
    </xf>
    <xf numFmtId="0" fontId="33" fillId="0" borderId="40" xfId="4" applyFont="1" applyBorder="1" applyAlignment="1">
      <alignment horizontal="left" vertical="justify" wrapText="1"/>
    </xf>
    <xf numFmtId="1" fontId="32" fillId="0" borderId="36" xfId="4" applyNumberFormat="1" applyFont="1" applyBorder="1" applyAlignment="1">
      <alignment horizontal="center" vertical="center"/>
    </xf>
    <xf numFmtId="4" fontId="33" fillId="0" borderId="37" xfId="4" applyNumberFormat="1" applyFont="1" applyBorder="1" applyAlignment="1">
      <alignment horizontal="left" vertical="justify" wrapText="1"/>
    </xf>
    <xf numFmtId="1" fontId="32" fillId="0" borderId="38" xfId="4" applyNumberFormat="1" applyFont="1" applyBorder="1" applyAlignment="1">
      <alignment horizontal="center" vertical="center"/>
    </xf>
    <xf numFmtId="4" fontId="33" fillId="0" borderId="2" xfId="4" applyNumberFormat="1" applyFont="1" applyBorder="1" applyAlignment="1">
      <alignment horizontal="left" vertical="justify" wrapText="1"/>
    </xf>
    <xf numFmtId="4" fontId="33" fillId="0" borderId="2" xfId="4" applyNumberFormat="1" applyFont="1" applyBorder="1" applyAlignment="1">
      <alignment horizontal="left" vertical="top" wrapText="1"/>
    </xf>
    <xf numFmtId="4" fontId="33" fillId="0" borderId="2" xfId="4" applyNumberFormat="1" applyFont="1" applyBorder="1" applyAlignment="1">
      <alignment horizontal="left" vertical="center" wrapText="1"/>
    </xf>
    <xf numFmtId="1" fontId="32" fillId="0" borderId="41" xfId="4" applyNumberFormat="1" applyFont="1" applyFill="1" applyBorder="1" applyAlignment="1">
      <alignment horizontal="center" vertical="center"/>
    </xf>
    <xf numFmtId="0" fontId="32" fillId="11" borderId="36" xfId="6" applyFont="1" applyFill="1" applyBorder="1" applyAlignment="1">
      <alignment horizontal="center"/>
    </xf>
    <xf numFmtId="0" fontId="32" fillId="11" borderId="38" xfId="6" applyFont="1" applyFill="1" applyBorder="1" applyAlignment="1">
      <alignment horizontal="center"/>
    </xf>
    <xf numFmtId="0" fontId="33" fillId="11" borderId="2" xfId="6" applyFont="1" applyFill="1" applyBorder="1" applyAlignment="1">
      <alignment horizontal="left" vertical="justify" wrapText="1"/>
    </xf>
    <xf numFmtId="0" fontId="33" fillId="11" borderId="37" xfId="6" applyFont="1" applyFill="1" applyBorder="1" applyAlignment="1">
      <alignment horizontal="left" vertical="justify"/>
    </xf>
    <xf numFmtId="0" fontId="33" fillId="11" borderId="2" xfId="6" applyFont="1" applyFill="1" applyBorder="1" applyAlignment="1">
      <alignment horizontal="left" vertical="justify"/>
    </xf>
    <xf numFmtId="0" fontId="33" fillId="11" borderId="42" xfId="6" applyFont="1" applyFill="1" applyBorder="1" applyAlignment="1">
      <alignment horizontal="left" vertical="justify"/>
    </xf>
    <xf numFmtId="0" fontId="32" fillId="11" borderId="43" xfId="6" applyFont="1" applyFill="1" applyBorder="1" applyAlignment="1">
      <alignment horizontal="center"/>
    </xf>
    <xf numFmtId="0" fontId="33" fillId="0" borderId="2" xfId="0" applyFont="1" applyFill="1" applyBorder="1" applyAlignment="1">
      <alignment vertical="center" wrapText="1"/>
    </xf>
    <xf numFmtId="0" fontId="32" fillId="11" borderId="41" xfId="6" applyFont="1" applyFill="1" applyBorder="1" applyAlignment="1">
      <alignment horizontal="center"/>
    </xf>
    <xf numFmtId="0" fontId="33" fillId="11" borderId="13" xfId="6" applyFont="1" applyFill="1" applyBorder="1" applyAlignment="1">
      <alignment horizontal="left" vertical="justify"/>
    </xf>
    <xf numFmtId="1" fontId="32" fillId="0" borderId="41" xfId="4" applyNumberFormat="1" applyFont="1" applyBorder="1" applyAlignment="1">
      <alignment horizontal="center" vertical="center"/>
    </xf>
    <xf numFmtId="4" fontId="33" fillId="0" borderId="13" xfId="4" applyNumberFormat="1" applyFont="1" applyBorder="1" applyAlignment="1">
      <alignment horizontal="left" vertical="justify" wrapText="1"/>
    </xf>
    <xf numFmtId="0" fontId="7" fillId="0" borderId="24" xfId="0" applyFont="1" applyBorder="1" applyAlignment="1">
      <alignment horizontal="center" vertical="center"/>
    </xf>
    <xf numFmtId="0" fontId="13" fillId="0" borderId="44" xfId="0" applyFont="1" applyBorder="1" applyAlignment="1">
      <alignment horizontal="right" vertical="center" indent="1"/>
    </xf>
    <xf numFmtId="0" fontId="32" fillId="0" borderId="41" xfId="4" applyFont="1" applyBorder="1" applyAlignment="1">
      <alignment horizontal="center" vertical="center"/>
    </xf>
    <xf numFmtId="0" fontId="33" fillId="0" borderId="13" xfId="4" applyFont="1" applyBorder="1" applyAlignment="1">
      <alignment horizontal="left" vertical="justify" wrapText="1"/>
    </xf>
    <xf numFmtId="0" fontId="28" fillId="11" borderId="26" xfId="0" applyFont="1" applyFill="1" applyBorder="1" applyAlignment="1">
      <alignment horizontal="left" vertical="center" wrapText="1"/>
    </xf>
    <xf numFmtId="168" fontId="5" fillId="11" borderId="21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indent="1"/>
    </xf>
    <xf numFmtId="4" fontId="7" fillId="0" borderId="0" xfId="0" applyNumberFormat="1" applyFont="1" applyAlignment="1">
      <alignment vertical="center"/>
    </xf>
    <xf numFmtId="0" fontId="5" fillId="0" borderId="13" xfId="0" applyFont="1" applyFill="1" applyBorder="1" applyAlignment="1">
      <alignment horizontal="center" vertical="center" wrapText="1"/>
    </xf>
    <xf numFmtId="1" fontId="5" fillId="11" borderId="21" xfId="0" applyNumberFormat="1" applyFont="1" applyFill="1" applyBorder="1" applyAlignment="1">
      <alignment horizontal="center" vertical="center" wrapText="1"/>
    </xf>
    <xf numFmtId="169" fontId="5" fillId="11" borderId="21" xfId="0" applyNumberFormat="1" applyFont="1" applyFill="1" applyBorder="1" applyAlignment="1">
      <alignment horizontal="center" vertical="center" wrapText="1"/>
    </xf>
    <xf numFmtId="167" fontId="5" fillId="11" borderId="21" xfId="0" applyNumberFormat="1" applyFont="1" applyFill="1" applyBorder="1" applyAlignment="1">
      <alignment horizontal="center" vertical="center" wrapText="1"/>
    </xf>
    <xf numFmtId="165" fontId="7" fillId="11" borderId="2" xfId="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5" fillId="0" borderId="45" xfId="0" applyFont="1" applyFill="1" applyBorder="1" applyAlignment="1">
      <alignment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vertical="center" wrapText="1"/>
    </xf>
    <xf numFmtId="0" fontId="5" fillId="0" borderId="21" xfId="0" applyFont="1" applyFill="1" applyBorder="1" applyAlignment="1">
      <alignment horizontal="justify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13" fillId="0" borderId="21" xfId="0" applyFont="1" applyBorder="1" applyAlignment="1">
      <alignment vertical="center"/>
    </xf>
    <xf numFmtId="0" fontId="35" fillId="0" borderId="13" xfId="0" applyFont="1" applyFill="1" applyBorder="1" applyAlignment="1">
      <alignment vertical="center" wrapText="1"/>
    </xf>
    <xf numFmtId="0" fontId="5" fillId="0" borderId="26" xfId="0" applyFont="1" applyFill="1" applyBorder="1" applyAlignment="1">
      <alignment horizontal="justify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5" fillId="0" borderId="26" xfId="0" applyFont="1" applyFill="1" applyBorder="1" applyAlignment="1" applyProtection="1">
      <alignment horizontal="center" vertical="center" wrapText="1"/>
    </xf>
    <xf numFmtId="0" fontId="2" fillId="0" borderId="46" xfId="0" applyFont="1" applyBorder="1" applyAlignment="1">
      <alignment vertical="center" wrapText="1"/>
    </xf>
    <xf numFmtId="0" fontId="2" fillId="0" borderId="46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0" borderId="46" xfId="0" applyFont="1" applyBorder="1" applyAlignment="1">
      <alignment horizontal="left" vertical="top"/>
    </xf>
    <xf numFmtId="0" fontId="2" fillId="0" borderId="46" xfId="0" applyFont="1" applyBorder="1" applyAlignment="1">
      <alignment horizontal="left"/>
    </xf>
    <xf numFmtId="0" fontId="2" fillId="0" borderId="46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43" fontId="13" fillId="0" borderId="0" xfId="0" applyNumberFormat="1" applyFont="1" applyAlignment="1">
      <alignment vertical="center"/>
    </xf>
    <xf numFmtId="165" fontId="7" fillId="0" borderId="2" xfId="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 wrapText="1"/>
    </xf>
    <xf numFmtId="43" fontId="7" fillId="0" borderId="0" xfId="0" applyNumberFormat="1" applyFont="1" applyFill="1" applyAlignment="1">
      <alignment vertical="center"/>
    </xf>
    <xf numFmtId="0" fontId="35" fillId="0" borderId="13" xfId="0" applyFont="1" applyFill="1" applyBorder="1" applyAlignment="1">
      <alignment horizontal="center" vertical="center" wrapText="1"/>
    </xf>
    <xf numFmtId="0" fontId="35" fillId="0" borderId="45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5" fillId="0" borderId="3" xfId="0" applyFont="1" applyFill="1" applyBorder="1" applyAlignment="1" applyProtection="1">
      <alignment horizontal="justify" vertical="center" wrapText="1"/>
    </xf>
    <xf numFmtId="9" fontId="7" fillId="0" borderId="0" xfId="7" applyFont="1" applyAlignment="1">
      <alignment vertical="center"/>
    </xf>
    <xf numFmtId="0" fontId="26" fillId="7" borderId="0" xfId="0" applyFont="1" applyFill="1" applyAlignment="1">
      <alignment horizontal="center"/>
    </xf>
    <xf numFmtId="0" fontId="7" fillId="0" borderId="0" xfId="0" applyFont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18" fillId="6" borderId="0" xfId="0" applyFont="1" applyFill="1" applyAlignment="1">
      <alignment horizontal="center"/>
    </xf>
    <xf numFmtId="0" fontId="17" fillId="6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justify" vertical="center" wrapText="1"/>
    </xf>
    <xf numFmtId="0" fontId="24" fillId="4" borderId="4" xfId="0" applyFont="1" applyFill="1" applyBorder="1" applyAlignment="1">
      <alignment horizontal="center" vertical="center" wrapText="1"/>
    </xf>
    <xf numFmtId="0" fontId="24" fillId="4" borderId="7" xfId="0" applyFont="1" applyFill="1" applyBorder="1" applyAlignment="1">
      <alignment horizontal="center" vertical="center" wrapText="1"/>
    </xf>
    <xf numFmtId="0" fontId="24" fillId="4" borderId="10" xfId="0" applyFont="1" applyFill="1" applyBorder="1" applyAlignment="1">
      <alignment horizontal="center" vertical="center" wrapText="1"/>
    </xf>
    <xf numFmtId="0" fontId="24" fillId="4" borderId="5" xfId="0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horizontal="center" vertical="center" wrapText="1"/>
    </xf>
    <xf numFmtId="0" fontId="24" fillId="4" borderId="11" xfId="0" applyFont="1" applyFill="1" applyBorder="1" applyAlignment="1">
      <alignment horizontal="center" vertical="center" wrapText="1"/>
    </xf>
    <xf numFmtId="0" fontId="24" fillId="4" borderId="5" xfId="0" applyFont="1" applyFill="1" applyBorder="1" applyAlignment="1">
      <alignment horizontal="center" vertical="center"/>
    </xf>
    <xf numFmtId="0" fontId="24" fillId="4" borderId="6" xfId="0" applyFont="1" applyFill="1" applyBorder="1" applyAlignment="1">
      <alignment horizontal="center" vertical="center" wrapText="1"/>
    </xf>
    <xf numFmtId="0" fontId="24" fillId="4" borderId="9" xfId="0" applyFont="1" applyFill="1" applyBorder="1" applyAlignment="1">
      <alignment horizontal="center" vertical="center" wrapText="1"/>
    </xf>
    <xf numFmtId="0" fontId="24" fillId="4" borderId="12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11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65" fontId="20" fillId="3" borderId="27" xfId="0" applyNumberFormat="1" applyFont="1" applyFill="1" applyBorder="1" applyAlignment="1">
      <alignment horizontal="center" vertical="center"/>
    </xf>
    <xf numFmtId="165" fontId="20" fillId="3" borderId="30" xfId="0" applyNumberFormat="1" applyFont="1" applyFill="1" applyBorder="1" applyAlignment="1">
      <alignment horizontal="center" vertical="center"/>
    </xf>
    <xf numFmtId="165" fontId="20" fillId="3" borderId="28" xfId="0" applyNumberFormat="1" applyFont="1" applyFill="1" applyBorder="1" applyAlignment="1">
      <alignment horizontal="center" vertical="center"/>
    </xf>
    <xf numFmtId="165" fontId="20" fillId="3" borderId="31" xfId="0" applyNumberFormat="1" applyFont="1" applyFill="1" applyBorder="1" applyAlignment="1">
      <alignment horizontal="center" vertical="center"/>
    </xf>
    <xf numFmtId="165" fontId="20" fillId="3" borderId="29" xfId="0" applyNumberFormat="1" applyFont="1" applyFill="1" applyBorder="1" applyAlignment="1">
      <alignment horizontal="center" vertical="center"/>
    </xf>
    <xf numFmtId="165" fontId="20" fillId="3" borderId="32" xfId="0" applyNumberFormat="1" applyFont="1" applyFill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25" fillId="4" borderId="8" xfId="0" applyFont="1" applyFill="1" applyBorder="1" applyAlignment="1">
      <alignment horizontal="center" vertical="center" wrapText="1"/>
    </xf>
    <xf numFmtId="0" fontId="25" fillId="4" borderId="1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9" fillId="4" borderId="4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4" borderId="14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" fillId="0" borderId="35" xfId="0" applyFont="1" applyBorder="1" applyAlignment="1">
      <alignment horizontal="justify" vertical="center" wrapText="1"/>
    </xf>
    <xf numFmtId="0" fontId="22" fillId="0" borderId="0" xfId="0" applyFont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7" fillId="0" borderId="0" xfId="0" applyFont="1" applyAlignment="1">
      <alignment horizontal="justify" vertical="center" wrapText="1"/>
    </xf>
    <xf numFmtId="0" fontId="20" fillId="10" borderId="4" xfId="0" applyFont="1" applyFill="1" applyBorder="1" applyAlignment="1">
      <alignment horizontal="center" vertical="center" wrapText="1"/>
    </xf>
    <xf numFmtId="0" fontId="20" fillId="10" borderId="7" xfId="0" applyFont="1" applyFill="1" applyBorder="1" applyAlignment="1">
      <alignment horizontal="center" vertical="center" wrapText="1"/>
    </xf>
    <xf numFmtId="0" fontId="20" fillId="10" borderId="14" xfId="0" applyFont="1" applyFill="1" applyBorder="1" applyAlignment="1">
      <alignment horizontal="center" vertical="center" wrapText="1"/>
    </xf>
    <xf numFmtId="0" fontId="20" fillId="10" borderId="5" xfId="0" applyFont="1" applyFill="1" applyBorder="1" applyAlignment="1">
      <alignment horizontal="center" vertical="center" wrapText="1"/>
    </xf>
    <xf numFmtId="0" fontId="20" fillId="10" borderId="8" xfId="0" applyFont="1" applyFill="1" applyBorder="1" applyAlignment="1">
      <alignment horizontal="center" vertical="center" wrapText="1"/>
    </xf>
    <xf numFmtId="0" fontId="20" fillId="10" borderId="15" xfId="0" applyFont="1" applyFill="1" applyBorder="1" applyAlignment="1">
      <alignment horizontal="center" vertical="center" wrapText="1"/>
    </xf>
    <xf numFmtId="0" fontId="20" fillId="10" borderId="5" xfId="0" applyFont="1" applyFill="1" applyBorder="1" applyAlignment="1">
      <alignment horizontal="center" vertical="center"/>
    </xf>
    <xf numFmtId="0" fontId="20" fillId="10" borderId="6" xfId="0" applyFont="1" applyFill="1" applyBorder="1" applyAlignment="1">
      <alignment horizontal="center" vertical="center" wrapText="1"/>
    </xf>
    <xf numFmtId="0" fontId="20" fillId="10" borderId="9" xfId="0" applyFont="1" applyFill="1" applyBorder="1" applyAlignment="1">
      <alignment horizontal="center" vertical="center" wrapText="1"/>
    </xf>
    <xf numFmtId="0" fontId="20" fillId="10" borderId="16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justify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31" fillId="11" borderId="0" xfId="0" applyFont="1" applyFill="1" applyAlignment="1">
      <alignment horizontal="center" vertical="center"/>
    </xf>
    <xf numFmtId="0" fontId="6" fillId="0" borderId="17" xfId="0" applyFont="1" applyFill="1" applyBorder="1" applyAlignment="1">
      <alignment horizontal="justify" vertical="center" wrapText="1"/>
    </xf>
    <xf numFmtId="0" fontId="6" fillId="0" borderId="2" xfId="0" applyFont="1" applyFill="1" applyBorder="1" applyAlignment="1">
      <alignment horizontal="justify" vertical="center" wrapText="1"/>
    </xf>
    <xf numFmtId="0" fontId="16" fillId="11" borderId="0" xfId="0" applyFont="1" applyFill="1" applyAlignment="1">
      <alignment horizontal="center" vertical="center"/>
    </xf>
  </cellXfs>
  <cellStyles count="8">
    <cellStyle name="Excel Built-in Normal" xfId="1"/>
    <cellStyle name="Hipervínculo" xfId="2" builtinId="8"/>
    <cellStyle name="Millares" xfId="5" builtinId="3"/>
    <cellStyle name="Millares 2" xfId="3"/>
    <cellStyle name="Normal" xfId="0" builtinId="0"/>
    <cellStyle name="Normal 2" xfId="4"/>
    <cellStyle name="Normal_04 Formatos PPP 2004 puerto Vallarta finacartal" xfId="6"/>
    <cellStyle name="Porcentaje" xfId="7" builtinId="5"/>
  </cellStyles>
  <dxfs count="0"/>
  <tableStyles count="0" defaultTableStyle="TableStyleMedium9" defaultPivotStyle="PivotStyleLight16"/>
  <colors>
    <mruColors>
      <color rgb="FF990000"/>
      <color rgb="FF006400"/>
      <color rgb="FF006600"/>
      <color rgb="FF003300"/>
      <color rgb="FF008000"/>
      <color rgb="FF339933"/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27210</xdr:rowOff>
    </xdr:from>
    <xdr:to>
      <xdr:col>2</xdr:col>
      <xdr:colOff>1354875</xdr:colOff>
      <xdr:row>2</xdr:row>
      <xdr:rowOff>230963</xdr:rowOff>
    </xdr:to>
    <xdr:pic>
      <xdr:nvPicPr>
        <xdr:cNvPr id="2" name="Picture 2" descr="C:\Users\granadosl\Desktop\Isologo_SEPA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10"/>
          <a:ext cx="2736000" cy="965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27210</xdr:rowOff>
    </xdr:from>
    <xdr:to>
      <xdr:col>2</xdr:col>
      <xdr:colOff>1354875</xdr:colOff>
      <xdr:row>2</xdr:row>
      <xdr:rowOff>230963</xdr:rowOff>
    </xdr:to>
    <xdr:pic>
      <xdr:nvPicPr>
        <xdr:cNvPr id="2" name="Picture 2" descr="C:\Users\granadosl\Desktop\Isologo_SEPA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10"/>
          <a:ext cx="2736000" cy="965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27210</xdr:rowOff>
    </xdr:from>
    <xdr:to>
      <xdr:col>2</xdr:col>
      <xdr:colOff>1354875</xdr:colOff>
      <xdr:row>2</xdr:row>
      <xdr:rowOff>230963</xdr:rowOff>
    </xdr:to>
    <xdr:pic>
      <xdr:nvPicPr>
        <xdr:cNvPr id="2" name="Picture 2" descr="C:\Users\granadosl\Desktop\Isologo_SEPA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10"/>
          <a:ext cx="2736000" cy="965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27210</xdr:rowOff>
    </xdr:from>
    <xdr:to>
      <xdr:col>2</xdr:col>
      <xdr:colOff>1354875</xdr:colOff>
      <xdr:row>2</xdr:row>
      <xdr:rowOff>230963</xdr:rowOff>
    </xdr:to>
    <xdr:pic>
      <xdr:nvPicPr>
        <xdr:cNvPr id="2" name="Picture 2" descr="C:\Users\granadosl\Desktop\Isologo_SEPA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10"/>
          <a:ext cx="2736000" cy="965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27210</xdr:rowOff>
    </xdr:from>
    <xdr:to>
      <xdr:col>2</xdr:col>
      <xdr:colOff>1354875</xdr:colOff>
      <xdr:row>2</xdr:row>
      <xdr:rowOff>230963</xdr:rowOff>
    </xdr:to>
    <xdr:pic>
      <xdr:nvPicPr>
        <xdr:cNvPr id="2" name="Picture 2" descr="C:\Users\granadosl\Desktop\Isologo_SEPA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10"/>
          <a:ext cx="2736000" cy="965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3</xdr:row>
      <xdr:rowOff>111581</xdr:rowOff>
    </xdr:to>
    <xdr:pic>
      <xdr:nvPicPr>
        <xdr:cNvPr id="2" name="Picture 2" descr="C:\Users\granadosl\Desktop\Isologo_SEPA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749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27210</xdr:rowOff>
    </xdr:from>
    <xdr:to>
      <xdr:col>2</xdr:col>
      <xdr:colOff>145200</xdr:colOff>
      <xdr:row>2</xdr:row>
      <xdr:rowOff>230963</xdr:rowOff>
    </xdr:to>
    <xdr:pic>
      <xdr:nvPicPr>
        <xdr:cNvPr id="2" name="Picture 2" descr="C:\Users\granadosl\Desktop\Isologo_SEPA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10"/>
          <a:ext cx="2736000" cy="965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20</xdr:row>
      <xdr:rowOff>209550</xdr:rowOff>
    </xdr:from>
    <xdr:to>
      <xdr:col>2</xdr:col>
      <xdr:colOff>2767012</xdr:colOff>
      <xdr:row>22</xdr:row>
      <xdr:rowOff>139700</xdr:rowOff>
    </xdr:to>
    <xdr:pic>
      <xdr:nvPicPr>
        <xdr:cNvPr id="3" name="2 Imagen" descr="F:\firma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95450" y="10420350"/>
          <a:ext cx="2452687" cy="6826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3</xdr:col>
      <xdr:colOff>1066801</xdr:colOff>
      <xdr:row>20</xdr:row>
      <xdr:rowOff>180975</xdr:rowOff>
    </xdr:from>
    <xdr:to>
      <xdr:col>6</xdr:col>
      <xdr:colOff>387900</xdr:colOff>
      <xdr:row>22</xdr:row>
      <xdr:rowOff>40184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21297794">
          <a:off x="5495926" y="10391775"/>
          <a:ext cx="2912024" cy="61168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7</xdr:col>
      <xdr:colOff>285750</xdr:colOff>
      <xdr:row>20</xdr:row>
      <xdr:rowOff>190500</xdr:rowOff>
    </xdr:from>
    <xdr:to>
      <xdr:col>8</xdr:col>
      <xdr:colOff>1476375</xdr:colOff>
      <xdr:row>22</xdr:row>
      <xdr:rowOff>164307</xdr:rowOff>
    </xdr:to>
    <xdr:pic>
      <xdr:nvPicPr>
        <xdr:cNvPr id="5" name="4 Imagen" descr="firma director 11"/>
        <xdr:cNvPicPr/>
      </xdr:nvPicPr>
      <xdr:blipFill>
        <a:blip xmlns:r="http://schemas.openxmlformats.org/officeDocument/2006/relationships" r:embed="rId4" cstate="print">
          <a:clrChange>
            <a:clrFrom>
              <a:srgbClr val="FBFFFF"/>
            </a:clrFrom>
            <a:clrTo>
              <a:srgbClr val="FBFFFF">
                <a:alpha val="0"/>
              </a:srgbClr>
            </a:clrTo>
          </a:clrChange>
        </a:blip>
        <a:srcRect l="32988" t="35162" r="28464" b="46545"/>
        <a:stretch>
          <a:fillRect/>
        </a:stretch>
      </xdr:blipFill>
      <xdr:spPr bwMode="auto">
        <a:xfrm>
          <a:off x="9391650" y="10401300"/>
          <a:ext cx="2095500" cy="726282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RCERA%20JUNTA%20DIRECTIVA%202013%2014NOV13\Anteproyecto%20de%20Presupuesto%202014\Formato%20Poderes%20y%20Organismos%202014%20its%20mascota%20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de ingresos"/>
      <sheetName val="ingresos detallados"/>
      <sheetName val="TOTAL PROGRA"/>
      <sheetName val="Programa 1"/>
      <sheetName val="Etiquetas"/>
      <sheetName val="Comp 1"/>
      <sheetName val="Comp 2"/>
      <sheetName val="Comp 3"/>
      <sheetName val="Comp 4"/>
      <sheetName val="Comp 5"/>
      <sheetName val="Comp 6"/>
      <sheetName val="Programa 2"/>
      <sheetName val="Comp 1 (2)"/>
      <sheetName val="Comp 2 (2)"/>
      <sheetName val="Comp 3 (2)"/>
      <sheetName val="Comp 4 (2)"/>
      <sheetName val="Comp 5 (2)"/>
      <sheetName val="Comp 6 (2)"/>
      <sheetName val="Programa 3"/>
      <sheetName val="Comp 1 (3)"/>
      <sheetName val="Comp 2 (3)"/>
      <sheetName val="Comp 3 (3)"/>
      <sheetName val="Comp 4 (3)"/>
      <sheetName val="Comp 5 (3)"/>
      <sheetName val="Comp 6 (3)"/>
      <sheetName val="Programa 4"/>
      <sheetName val="Comp 1 (4)"/>
      <sheetName val="Comp 2 (4)"/>
      <sheetName val="Comp 3 (4)"/>
      <sheetName val="Comp 4 (4)"/>
      <sheetName val="Comp 5 (4)"/>
      <sheetName val="Comp 6 (4)"/>
      <sheetName val="Programa 5"/>
      <sheetName val="Comp 1 (5)"/>
      <sheetName val="Comp 2 (5)"/>
      <sheetName val="Comp 3 (5)"/>
      <sheetName val="Comp 4 (5)"/>
      <sheetName val="Comp 5 (5)"/>
      <sheetName val="Comp 6 (5)"/>
      <sheetName val="Programa 6"/>
      <sheetName val="Comp 1 (6)"/>
      <sheetName val="Comp 2 (6)"/>
      <sheetName val="Comp 3 (6)"/>
      <sheetName val="Comp 4 (6)"/>
      <sheetName val="Comp 5 (6)"/>
      <sheetName val="Comp 6 (6)"/>
      <sheetName val="Programa 7"/>
      <sheetName val="Comp 1 (7)"/>
      <sheetName val="Comp 2 (7)"/>
      <sheetName val="Comp 3 (7)"/>
      <sheetName val="Comp 4 (7)"/>
      <sheetName val="Comp 5 (7)"/>
      <sheetName val="Comp 6 (7)"/>
      <sheetName val="Programa 8"/>
      <sheetName val="Comp 1 (8)"/>
      <sheetName val="Comp 2 (8)"/>
      <sheetName val="Comp 3 (8)"/>
      <sheetName val="Comp 4 (8)"/>
      <sheetName val="Comp 5 (8)"/>
      <sheetName val="Comp 6 (8)"/>
      <sheetName val="Programa 9"/>
      <sheetName val="Comp 1 (9)"/>
      <sheetName val="Comp 2 (9)"/>
      <sheetName val="Comp 3 (9)"/>
      <sheetName val="Comp 4 (9)"/>
      <sheetName val="Comp 5 (9)"/>
      <sheetName val="Comp 6 (9)"/>
      <sheetName val="Programa 10"/>
      <sheetName val="Comp 1 (10)"/>
      <sheetName val="Comp 2 (10)"/>
      <sheetName val="Comp 3 (10)"/>
      <sheetName val="Comp 4 (10)"/>
      <sheetName val="Comp 5 (10)"/>
      <sheetName val="Comp 6 (10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F8" t="str">
            <v xml:space="preserve">Número de alumnos que continuan sus estudios de un ciclo escolar a otro 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M3508"/>
  <sheetViews>
    <sheetView showGridLines="0" topLeftCell="B13" workbookViewId="0">
      <selection activeCell="D16" sqref="D16"/>
    </sheetView>
  </sheetViews>
  <sheetFormatPr baseColWidth="10" defaultRowHeight="14.25" x14ac:dyDescent="0.2"/>
  <cols>
    <col min="1" max="1" width="51.140625" style="76" customWidth="1"/>
    <col min="2" max="2" width="11.42578125" style="76"/>
    <col min="3" max="3" width="3.7109375" style="76" customWidth="1"/>
    <col min="4" max="4" width="51.140625" style="76" customWidth="1"/>
    <col min="5" max="5" width="11.42578125" style="76"/>
    <col min="6" max="6" width="3.7109375" style="76" customWidth="1"/>
    <col min="7" max="7" width="51.140625" style="76" customWidth="1"/>
    <col min="8" max="8" width="11.42578125" style="76"/>
    <col min="9" max="9" width="3.7109375" style="76" customWidth="1"/>
    <col min="10" max="10" width="51.140625" style="76" customWidth="1"/>
    <col min="11" max="11" width="11.42578125" style="76"/>
    <col min="12" max="12" width="3.7109375" style="76" customWidth="1"/>
    <col min="13" max="13" width="51.140625" style="76" customWidth="1"/>
    <col min="14" max="14" width="11.42578125" style="76"/>
    <col min="15" max="15" width="3.7109375" style="76" customWidth="1"/>
    <col min="16" max="16" width="51.140625" style="76" customWidth="1"/>
    <col min="17" max="17" width="11.42578125" style="76"/>
    <col min="18" max="18" width="3.7109375" style="76" customWidth="1"/>
    <col min="19" max="19" width="51.140625" style="76" customWidth="1"/>
    <col min="20" max="20" width="11.42578125" style="76"/>
    <col min="21" max="21" width="3.7109375" style="76" customWidth="1"/>
    <col min="22" max="22" width="51.140625" style="76" customWidth="1"/>
    <col min="23" max="23" width="11.42578125" style="76"/>
    <col min="24" max="24" width="3.7109375" style="76" customWidth="1"/>
    <col min="25" max="25" width="51.140625" style="76" customWidth="1"/>
    <col min="26" max="26" width="11.42578125" style="76"/>
    <col min="27" max="27" width="3.7109375" style="76" customWidth="1"/>
    <col min="28" max="28" width="51.140625" style="76" customWidth="1"/>
    <col min="29" max="29" width="11.42578125" style="76"/>
    <col min="30" max="30" width="3.7109375" style="76" customWidth="1"/>
    <col min="31" max="31" width="51.140625" style="76" customWidth="1"/>
    <col min="32" max="32" width="11.42578125" style="76"/>
    <col min="33" max="33" width="3.7109375" style="76" customWidth="1"/>
    <col min="34" max="34" width="51.140625" style="76" customWidth="1"/>
    <col min="35" max="35" width="11.42578125" style="76"/>
    <col min="36" max="36" width="5.7109375" style="76" customWidth="1"/>
    <col min="37" max="37" width="51.140625" style="76" customWidth="1"/>
    <col min="38" max="16384" width="11.42578125" style="76"/>
  </cols>
  <sheetData>
    <row r="2" spans="1:38" ht="23.25" x14ac:dyDescent="0.35">
      <c r="A2" s="199" t="s">
        <v>80</v>
      </c>
      <c r="B2" s="199"/>
      <c r="D2" s="199" t="s">
        <v>58</v>
      </c>
      <c r="E2" s="199"/>
      <c r="G2" s="199" t="s">
        <v>59</v>
      </c>
      <c r="H2" s="199"/>
      <c r="J2" s="199" t="s">
        <v>289</v>
      </c>
      <c r="K2" s="199"/>
      <c r="M2" s="199" t="s">
        <v>60</v>
      </c>
      <c r="N2" s="199"/>
      <c r="P2" s="199" t="s">
        <v>174</v>
      </c>
      <c r="Q2" s="199"/>
      <c r="S2" s="199" t="s">
        <v>288</v>
      </c>
      <c r="T2" s="199"/>
      <c r="V2" s="199" t="s">
        <v>63</v>
      </c>
      <c r="W2" s="199"/>
      <c r="Y2" s="199" t="s">
        <v>64</v>
      </c>
      <c r="Z2" s="199"/>
      <c r="AB2" s="199" t="s">
        <v>408</v>
      </c>
      <c r="AC2" s="199"/>
      <c r="AE2" s="199" t="s">
        <v>68</v>
      </c>
      <c r="AF2" s="199"/>
      <c r="AH2" s="199" t="s">
        <v>69</v>
      </c>
      <c r="AI2" s="199"/>
      <c r="AK2" s="199" t="s">
        <v>421</v>
      </c>
      <c r="AL2" s="199"/>
    </row>
    <row r="4" spans="1:38" ht="15" x14ac:dyDescent="0.25">
      <c r="A4" s="77" t="s">
        <v>72</v>
      </c>
      <c r="B4" s="77" t="s">
        <v>73</v>
      </c>
      <c r="D4" s="77" t="s">
        <v>72</v>
      </c>
      <c r="E4" s="77" t="s">
        <v>73</v>
      </c>
      <c r="G4" s="77" t="s">
        <v>72</v>
      </c>
      <c r="H4" s="77" t="s">
        <v>73</v>
      </c>
      <c r="J4" s="77" t="s">
        <v>72</v>
      </c>
      <c r="K4" s="77" t="s">
        <v>73</v>
      </c>
      <c r="M4" s="77" t="s">
        <v>72</v>
      </c>
      <c r="N4" s="77" t="s">
        <v>73</v>
      </c>
      <c r="P4" s="77" t="s">
        <v>72</v>
      </c>
      <c r="Q4" s="77" t="s">
        <v>73</v>
      </c>
      <c r="S4" s="77" t="s">
        <v>72</v>
      </c>
      <c r="T4" s="77" t="s">
        <v>73</v>
      </c>
      <c r="V4" s="77" t="s">
        <v>72</v>
      </c>
      <c r="W4" s="77" t="s">
        <v>73</v>
      </c>
      <c r="Y4" s="77" t="s">
        <v>72</v>
      </c>
      <c r="Z4" s="77" t="s">
        <v>73</v>
      </c>
      <c r="AB4" s="77" t="s">
        <v>72</v>
      </c>
      <c r="AC4" s="77" t="s">
        <v>73</v>
      </c>
      <c r="AE4" s="77" t="s">
        <v>72</v>
      </c>
      <c r="AF4" s="77" t="s">
        <v>73</v>
      </c>
      <c r="AH4" s="77" t="s">
        <v>72</v>
      </c>
      <c r="AI4" s="77" t="s">
        <v>73</v>
      </c>
      <c r="AK4" s="77" t="s">
        <v>72</v>
      </c>
      <c r="AL4" s="77" t="s">
        <v>73</v>
      </c>
    </row>
    <row r="5" spans="1:38" ht="18" customHeight="1" x14ac:dyDescent="0.2">
      <c r="A5" s="80" t="s">
        <v>76</v>
      </c>
      <c r="B5" s="79">
        <v>1</v>
      </c>
      <c r="C5" s="74"/>
      <c r="D5" s="80" t="s">
        <v>81</v>
      </c>
      <c r="E5" s="87">
        <v>1</v>
      </c>
      <c r="G5" s="80" t="s">
        <v>180</v>
      </c>
      <c r="H5" s="87">
        <v>0</v>
      </c>
      <c r="J5" s="80" t="s">
        <v>175</v>
      </c>
      <c r="K5" s="104">
        <v>1</v>
      </c>
      <c r="M5" s="80" t="s">
        <v>548</v>
      </c>
      <c r="N5" s="90">
        <v>1</v>
      </c>
      <c r="P5" s="80" t="s">
        <v>551</v>
      </c>
      <c r="Q5" s="87">
        <v>1</v>
      </c>
      <c r="S5" s="80" t="s">
        <v>203</v>
      </c>
      <c r="T5" s="93">
        <v>1</v>
      </c>
      <c r="V5" s="80" t="s">
        <v>376</v>
      </c>
      <c r="W5" s="90">
        <v>1</v>
      </c>
      <c r="Y5" s="80" t="s">
        <v>380</v>
      </c>
      <c r="Z5" s="87">
        <v>1</v>
      </c>
      <c r="AB5" s="80" t="s">
        <v>401</v>
      </c>
      <c r="AC5" s="87">
        <v>1</v>
      </c>
      <c r="AE5" s="80" t="s">
        <v>398</v>
      </c>
      <c r="AF5" s="87">
        <v>1</v>
      </c>
      <c r="AH5" s="80" t="s">
        <v>409</v>
      </c>
      <c r="AI5" s="87">
        <v>1</v>
      </c>
      <c r="AK5" s="97" t="s">
        <v>422</v>
      </c>
      <c r="AL5" s="98">
        <v>19</v>
      </c>
    </row>
    <row r="6" spans="1:38" ht="18.75" customHeight="1" x14ac:dyDescent="0.2">
      <c r="A6" s="80" t="s">
        <v>77</v>
      </c>
      <c r="B6" s="79">
        <v>2</v>
      </c>
      <c r="C6" s="74"/>
      <c r="D6" s="80" t="s">
        <v>82</v>
      </c>
      <c r="E6" s="87">
        <v>2</v>
      </c>
      <c r="G6" s="80" t="s">
        <v>111</v>
      </c>
      <c r="H6" s="87">
        <v>1</v>
      </c>
      <c r="J6" s="80" t="s">
        <v>181</v>
      </c>
      <c r="K6" s="104">
        <v>1.1000000000000001</v>
      </c>
      <c r="M6" s="80" t="s">
        <v>377</v>
      </c>
      <c r="N6" s="90">
        <v>2</v>
      </c>
      <c r="P6" s="80" t="s">
        <v>552</v>
      </c>
      <c r="Q6" s="87">
        <v>2</v>
      </c>
      <c r="S6" s="80" t="s">
        <v>204</v>
      </c>
      <c r="T6" s="93">
        <v>2</v>
      </c>
      <c r="V6" s="80" t="s">
        <v>377</v>
      </c>
      <c r="W6" s="90">
        <v>2</v>
      </c>
      <c r="Y6" s="80" t="s">
        <v>395</v>
      </c>
      <c r="Z6" s="87">
        <v>2</v>
      </c>
      <c r="AB6" s="80" t="s">
        <v>402</v>
      </c>
      <c r="AC6" s="87">
        <v>2</v>
      </c>
      <c r="AE6" s="80" t="s">
        <v>399</v>
      </c>
      <c r="AF6" s="87">
        <v>2</v>
      </c>
      <c r="AH6" s="80" t="s">
        <v>410</v>
      </c>
      <c r="AI6" s="87">
        <v>2</v>
      </c>
      <c r="AK6" s="97" t="s">
        <v>423</v>
      </c>
      <c r="AL6" s="98">
        <v>25</v>
      </c>
    </row>
    <row r="7" spans="1:38" ht="15" customHeight="1" x14ac:dyDescent="0.2">
      <c r="A7" s="80" t="s">
        <v>78</v>
      </c>
      <c r="B7" s="79">
        <v>3</v>
      </c>
      <c r="C7" s="74"/>
      <c r="D7" s="80" t="s">
        <v>83</v>
      </c>
      <c r="E7" s="87">
        <v>3</v>
      </c>
      <c r="G7" s="80" t="s">
        <v>112</v>
      </c>
      <c r="H7" s="87">
        <v>2</v>
      </c>
      <c r="J7" s="80" t="s">
        <v>203</v>
      </c>
      <c r="K7" s="104" t="s">
        <v>290</v>
      </c>
      <c r="M7" s="80" t="s">
        <v>549</v>
      </c>
      <c r="N7" s="90">
        <v>3</v>
      </c>
      <c r="P7" s="80" t="s">
        <v>553</v>
      </c>
      <c r="Q7" s="87">
        <v>3</v>
      </c>
      <c r="S7" s="80" t="s">
        <v>205</v>
      </c>
      <c r="T7" s="93">
        <v>1</v>
      </c>
      <c r="V7" s="80" t="s">
        <v>378</v>
      </c>
      <c r="W7" s="90">
        <v>3</v>
      </c>
      <c r="Y7" s="80" t="s">
        <v>381</v>
      </c>
      <c r="Z7" s="87">
        <v>3</v>
      </c>
      <c r="AB7" s="80" t="s">
        <v>403</v>
      </c>
      <c r="AC7" s="87">
        <v>3</v>
      </c>
      <c r="AE7" s="80" t="s">
        <v>400</v>
      </c>
      <c r="AF7" s="87">
        <v>3</v>
      </c>
      <c r="AH7" s="80" t="s">
        <v>411</v>
      </c>
      <c r="AI7" s="87">
        <v>3</v>
      </c>
      <c r="AK7" s="97" t="s">
        <v>424</v>
      </c>
      <c r="AL7" s="98">
        <v>31</v>
      </c>
    </row>
    <row r="8" spans="1:38" ht="15" x14ac:dyDescent="0.2">
      <c r="A8" s="80" t="s">
        <v>79</v>
      </c>
      <c r="B8" s="79">
        <v>4</v>
      </c>
      <c r="C8" s="78"/>
      <c r="D8" s="80" t="s">
        <v>84</v>
      </c>
      <c r="E8" s="87">
        <v>4</v>
      </c>
      <c r="G8" s="80" t="s">
        <v>113</v>
      </c>
      <c r="H8" s="87">
        <v>3</v>
      </c>
      <c r="J8" s="80" t="s">
        <v>204</v>
      </c>
      <c r="K8" s="104" t="s">
        <v>291</v>
      </c>
      <c r="M8" s="80" t="s">
        <v>550</v>
      </c>
      <c r="N8" s="90">
        <v>4</v>
      </c>
      <c r="P8" s="80" t="s">
        <v>554</v>
      </c>
      <c r="Q8" s="87">
        <v>4</v>
      </c>
      <c r="S8" s="80" t="s">
        <v>206</v>
      </c>
      <c r="T8" s="93">
        <v>2</v>
      </c>
      <c r="V8" s="80" t="s">
        <v>379</v>
      </c>
      <c r="W8" s="90">
        <v>4</v>
      </c>
      <c r="Y8" s="80" t="s">
        <v>382</v>
      </c>
      <c r="Z8" s="87">
        <v>4</v>
      </c>
      <c r="AB8" s="80" t="s">
        <v>404</v>
      </c>
      <c r="AC8" s="87">
        <v>4</v>
      </c>
      <c r="AE8" s="86"/>
      <c r="AF8" s="75"/>
      <c r="AH8" s="80" t="s">
        <v>412</v>
      </c>
      <c r="AI8" s="87">
        <v>4</v>
      </c>
      <c r="AK8" s="97" t="s">
        <v>425</v>
      </c>
      <c r="AL8" s="98">
        <v>41</v>
      </c>
    </row>
    <row r="9" spans="1:38" ht="15" x14ac:dyDescent="0.2">
      <c r="A9" s="31"/>
      <c r="B9" s="83"/>
      <c r="D9" s="80" t="s">
        <v>85</v>
      </c>
      <c r="E9" s="88">
        <v>5</v>
      </c>
      <c r="G9" s="80" t="s">
        <v>114</v>
      </c>
      <c r="H9" s="87">
        <v>4</v>
      </c>
      <c r="J9" s="80" t="s">
        <v>176</v>
      </c>
      <c r="K9" s="105">
        <v>1.2</v>
      </c>
      <c r="M9" s="80"/>
      <c r="N9" s="91"/>
      <c r="P9" s="80" t="s">
        <v>555</v>
      </c>
      <c r="Q9" s="87">
        <v>5</v>
      </c>
      <c r="S9" s="80" t="s">
        <v>207</v>
      </c>
      <c r="T9" s="93">
        <v>3</v>
      </c>
      <c r="V9" s="86"/>
      <c r="W9" s="75"/>
      <c r="Y9" s="80" t="s">
        <v>383</v>
      </c>
      <c r="Z9" s="87">
        <v>5</v>
      </c>
      <c r="AB9" s="80" t="s">
        <v>405</v>
      </c>
      <c r="AC9" s="87">
        <v>5</v>
      </c>
      <c r="AE9" s="86"/>
      <c r="AF9" s="75"/>
      <c r="AH9" s="80" t="s">
        <v>413</v>
      </c>
      <c r="AI9" s="87">
        <v>5</v>
      </c>
      <c r="AK9" s="97" t="s">
        <v>426</v>
      </c>
      <c r="AL9" s="98">
        <v>42</v>
      </c>
    </row>
    <row r="10" spans="1:38" ht="17.25" customHeight="1" x14ac:dyDescent="0.2">
      <c r="A10" s="31"/>
      <c r="B10" s="83"/>
      <c r="D10" s="80" t="s">
        <v>86</v>
      </c>
      <c r="E10" s="88">
        <v>6</v>
      </c>
      <c r="G10" s="80" t="s">
        <v>115</v>
      </c>
      <c r="H10" s="87">
        <v>5</v>
      </c>
      <c r="J10" s="80" t="s">
        <v>205</v>
      </c>
      <c r="K10" s="105" t="s">
        <v>292</v>
      </c>
      <c r="M10" s="80"/>
      <c r="N10" s="91"/>
      <c r="P10" s="80" t="s">
        <v>556</v>
      </c>
      <c r="Q10" s="87">
        <v>6</v>
      </c>
      <c r="S10" s="80" t="s">
        <v>208</v>
      </c>
      <c r="T10" s="93">
        <v>4</v>
      </c>
      <c r="V10" s="86"/>
      <c r="W10" s="75"/>
      <c r="Y10" s="80" t="s">
        <v>384</v>
      </c>
      <c r="Z10" s="87">
        <v>6</v>
      </c>
      <c r="AB10" s="80" t="s">
        <v>406</v>
      </c>
      <c r="AC10" s="87">
        <v>6</v>
      </c>
      <c r="AE10" s="86"/>
      <c r="AF10" s="75"/>
      <c r="AH10" s="80" t="s">
        <v>414</v>
      </c>
      <c r="AI10" s="87">
        <v>6</v>
      </c>
      <c r="AK10" s="97" t="s">
        <v>427</v>
      </c>
      <c r="AL10" s="98">
        <v>61</v>
      </c>
    </row>
    <row r="11" spans="1:38" ht="15.75" customHeight="1" x14ac:dyDescent="0.2">
      <c r="A11" s="31"/>
      <c r="B11" s="83"/>
      <c r="D11" s="80" t="s">
        <v>87</v>
      </c>
      <c r="E11" s="88">
        <v>7</v>
      </c>
      <c r="G11" s="80" t="s">
        <v>116</v>
      </c>
      <c r="H11" s="87">
        <v>6</v>
      </c>
      <c r="J11" s="80" t="s">
        <v>206</v>
      </c>
      <c r="K11" s="104" t="s">
        <v>293</v>
      </c>
      <c r="M11" s="86"/>
      <c r="N11" s="75"/>
      <c r="P11" s="80" t="s">
        <v>557</v>
      </c>
      <c r="Q11" s="87">
        <v>1</v>
      </c>
      <c r="S11" s="80" t="s">
        <v>209</v>
      </c>
      <c r="T11" s="93">
        <v>1</v>
      </c>
      <c r="V11" s="86"/>
      <c r="W11" s="75"/>
      <c r="Y11" s="80" t="s">
        <v>385</v>
      </c>
      <c r="Z11" s="87">
        <v>7</v>
      </c>
      <c r="AB11" s="80" t="s">
        <v>407</v>
      </c>
      <c r="AC11" s="87">
        <v>7</v>
      </c>
      <c r="AE11" s="86"/>
      <c r="AF11" s="75"/>
      <c r="AH11" s="80" t="s">
        <v>415</v>
      </c>
      <c r="AI11" s="87">
        <v>7</v>
      </c>
      <c r="AK11" s="97" t="s">
        <v>428</v>
      </c>
      <c r="AL11" s="98">
        <v>76</v>
      </c>
    </row>
    <row r="12" spans="1:38" ht="15" x14ac:dyDescent="0.2">
      <c r="A12" s="31"/>
      <c r="B12" s="83"/>
      <c r="D12" s="80" t="s">
        <v>88</v>
      </c>
      <c r="E12" s="88">
        <v>8</v>
      </c>
      <c r="G12" s="80" t="s">
        <v>117</v>
      </c>
      <c r="H12" s="87">
        <v>7</v>
      </c>
      <c r="J12" s="80" t="s">
        <v>207</v>
      </c>
      <c r="K12" s="104" t="s">
        <v>294</v>
      </c>
      <c r="M12" s="86"/>
      <c r="N12" s="75"/>
      <c r="P12" s="80" t="s">
        <v>558</v>
      </c>
      <c r="Q12" s="87">
        <v>2</v>
      </c>
      <c r="S12" s="80" t="s">
        <v>210</v>
      </c>
      <c r="T12" s="93">
        <v>2</v>
      </c>
      <c r="V12" s="86"/>
      <c r="W12" s="75"/>
      <c r="Y12" s="80" t="s">
        <v>386</v>
      </c>
      <c r="Z12" s="87">
        <v>8</v>
      </c>
      <c r="AB12" s="80"/>
      <c r="AC12" s="87"/>
      <c r="AE12" s="86"/>
      <c r="AF12" s="75"/>
      <c r="AH12" s="80" t="s">
        <v>420</v>
      </c>
      <c r="AI12" s="87">
        <v>8</v>
      </c>
      <c r="AK12" s="97" t="s">
        <v>429</v>
      </c>
      <c r="AL12" s="98">
        <v>81</v>
      </c>
    </row>
    <row r="13" spans="1:38" ht="13.5" customHeight="1" x14ac:dyDescent="0.2">
      <c r="A13" s="31"/>
      <c r="B13" s="83"/>
      <c r="D13" s="80" t="s">
        <v>89</v>
      </c>
      <c r="E13" s="88">
        <v>9</v>
      </c>
      <c r="G13" s="80" t="s">
        <v>118</v>
      </c>
      <c r="H13" s="87">
        <v>8</v>
      </c>
      <c r="J13" s="80" t="s">
        <v>208</v>
      </c>
      <c r="K13" s="104" t="s">
        <v>295</v>
      </c>
      <c r="M13" s="86"/>
      <c r="N13" s="75"/>
      <c r="P13" s="80" t="s">
        <v>559</v>
      </c>
      <c r="Q13" s="87">
        <v>3</v>
      </c>
      <c r="S13" s="80" t="s">
        <v>211</v>
      </c>
      <c r="T13" s="93">
        <v>3</v>
      </c>
      <c r="V13" s="86"/>
      <c r="W13" s="75"/>
      <c r="Y13" s="80" t="s">
        <v>387</v>
      </c>
      <c r="Z13" s="87">
        <v>9</v>
      </c>
      <c r="AB13" s="80"/>
      <c r="AC13" s="87"/>
      <c r="AE13" s="86"/>
      <c r="AF13" s="75"/>
      <c r="AH13" s="80" t="s">
        <v>416</v>
      </c>
      <c r="AI13" s="87">
        <v>9</v>
      </c>
      <c r="AK13" s="97" t="s">
        <v>430</v>
      </c>
      <c r="AL13" s="98">
        <v>104</v>
      </c>
    </row>
    <row r="14" spans="1:38" ht="15.75" customHeight="1" x14ac:dyDescent="0.2">
      <c r="A14" s="31"/>
      <c r="B14" s="83"/>
      <c r="D14" s="80" t="s">
        <v>90</v>
      </c>
      <c r="E14" s="88">
        <v>10</v>
      </c>
      <c r="G14" s="80" t="s">
        <v>119</v>
      </c>
      <c r="H14" s="87">
        <v>9</v>
      </c>
      <c r="J14" s="80" t="s">
        <v>182</v>
      </c>
      <c r="K14" s="104">
        <v>1.3</v>
      </c>
      <c r="M14" s="86"/>
      <c r="N14" s="75"/>
      <c r="P14" s="80" t="s">
        <v>560</v>
      </c>
      <c r="Q14" s="87">
        <v>4</v>
      </c>
      <c r="S14" s="80" t="s">
        <v>212</v>
      </c>
      <c r="T14" s="93">
        <v>4</v>
      </c>
      <c r="V14" s="86"/>
      <c r="W14" s="75"/>
      <c r="Y14" s="80" t="s">
        <v>388</v>
      </c>
      <c r="Z14" s="87">
        <v>10</v>
      </c>
      <c r="AB14" s="80"/>
      <c r="AC14" s="87"/>
      <c r="AE14" s="86"/>
      <c r="AF14" s="75"/>
      <c r="AH14" s="80" t="s">
        <v>417</v>
      </c>
      <c r="AI14" s="87">
        <v>10</v>
      </c>
      <c r="AK14" s="97" t="s">
        <v>431</v>
      </c>
      <c r="AL14" s="98">
        <v>115</v>
      </c>
    </row>
    <row r="15" spans="1:38" ht="30" x14ac:dyDescent="0.2">
      <c r="A15" s="31"/>
      <c r="B15" s="83"/>
      <c r="D15" s="80" t="s">
        <v>91</v>
      </c>
      <c r="E15" s="88">
        <v>11</v>
      </c>
      <c r="G15" s="80" t="s">
        <v>120</v>
      </c>
      <c r="H15" s="87">
        <v>10</v>
      </c>
      <c r="J15" s="80" t="s">
        <v>209</v>
      </c>
      <c r="K15" s="104" t="s">
        <v>296</v>
      </c>
      <c r="M15" s="86" t="str">
        <f t="shared" ref="M15" si="0">+PROPER(M9)</f>
        <v/>
      </c>
      <c r="N15" s="75"/>
      <c r="P15" s="80" t="s">
        <v>561</v>
      </c>
      <c r="Q15" s="87">
        <v>5</v>
      </c>
      <c r="S15" s="80" t="s">
        <v>213</v>
      </c>
      <c r="T15" s="93">
        <v>5</v>
      </c>
      <c r="V15" s="86"/>
      <c r="W15" s="75"/>
      <c r="Y15" s="80" t="s">
        <v>389</v>
      </c>
      <c r="Z15" s="87">
        <v>11</v>
      </c>
      <c r="AB15" s="86"/>
      <c r="AC15" s="75"/>
      <c r="AE15" s="86"/>
      <c r="AF15" s="75"/>
      <c r="AH15" s="80" t="s">
        <v>418</v>
      </c>
      <c r="AI15" s="87">
        <v>11</v>
      </c>
      <c r="AK15" s="80" t="s">
        <v>432</v>
      </c>
      <c r="AL15" s="98">
        <v>35</v>
      </c>
    </row>
    <row r="16" spans="1:38" ht="15" x14ac:dyDescent="0.2">
      <c r="A16" s="31"/>
      <c r="B16" s="83"/>
      <c r="D16" s="80" t="s">
        <v>92</v>
      </c>
      <c r="E16" s="88">
        <v>12</v>
      </c>
      <c r="G16" s="80" t="s">
        <v>121</v>
      </c>
      <c r="H16" s="87">
        <v>11</v>
      </c>
      <c r="J16" s="80" t="s">
        <v>210</v>
      </c>
      <c r="K16" s="104" t="s">
        <v>297</v>
      </c>
      <c r="M16" s="86"/>
      <c r="N16" s="75"/>
      <c r="P16" s="80" t="s">
        <v>562</v>
      </c>
      <c r="Q16" s="87">
        <v>6</v>
      </c>
      <c r="S16" s="80" t="s">
        <v>214</v>
      </c>
      <c r="T16" s="93">
        <v>6</v>
      </c>
      <c r="V16" s="86"/>
      <c r="W16" s="75"/>
      <c r="Y16" s="80" t="s">
        <v>390</v>
      </c>
      <c r="Z16" s="87">
        <v>20</v>
      </c>
      <c r="AB16" s="86"/>
      <c r="AC16" s="75"/>
      <c r="AE16" s="86"/>
      <c r="AF16" s="75"/>
      <c r="AH16" s="80" t="s">
        <v>419</v>
      </c>
      <c r="AI16" s="87">
        <v>12</v>
      </c>
      <c r="AK16" s="80" t="s">
        <v>433</v>
      </c>
      <c r="AL16" s="98">
        <v>53</v>
      </c>
    </row>
    <row r="17" spans="1:38" ht="15" x14ac:dyDescent="0.2">
      <c r="A17" s="31"/>
      <c r="B17" s="83"/>
      <c r="D17" s="80" t="s">
        <v>93</v>
      </c>
      <c r="E17" s="88">
        <v>13</v>
      </c>
      <c r="G17" s="80" t="s">
        <v>122</v>
      </c>
      <c r="H17" s="87">
        <v>12</v>
      </c>
      <c r="J17" s="80" t="s">
        <v>211</v>
      </c>
      <c r="K17" s="104" t="s">
        <v>298</v>
      </c>
      <c r="M17" s="86"/>
      <c r="N17" s="75"/>
      <c r="P17" s="80" t="s">
        <v>264</v>
      </c>
      <c r="Q17" s="87">
        <v>7</v>
      </c>
      <c r="S17" s="80" t="s">
        <v>215</v>
      </c>
      <c r="T17" s="93">
        <v>7</v>
      </c>
      <c r="V17" s="86"/>
      <c r="W17" s="75"/>
      <c r="Y17" s="80" t="s">
        <v>391</v>
      </c>
      <c r="Z17" s="87">
        <v>21</v>
      </c>
      <c r="AB17" s="86"/>
      <c r="AC17" s="75"/>
      <c r="AE17" s="86"/>
      <c r="AF17" s="75"/>
      <c r="AH17" s="86"/>
      <c r="AI17" s="75"/>
      <c r="AK17" s="80" t="s">
        <v>434</v>
      </c>
      <c r="AL17" s="98">
        <v>64</v>
      </c>
    </row>
    <row r="18" spans="1:38" ht="30" x14ac:dyDescent="0.2">
      <c r="A18" s="31"/>
      <c r="B18" s="83"/>
      <c r="D18" s="80" t="s">
        <v>94</v>
      </c>
      <c r="E18" s="88">
        <v>14</v>
      </c>
      <c r="G18" s="80" t="s">
        <v>123</v>
      </c>
      <c r="H18" s="87">
        <v>13</v>
      </c>
      <c r="J18" s="80" t="s">
        <v>212</v>
      </c>
      <c r="K18" s="104" t="s">
        <v>299</v>
      </c>
      <c r="M18" s="86"/>
      <c r="N18" s="75"/>
      <c r="P18" s="80" t="s">
        <v>563</v>
      </c>
      <c r="Q18" s="87">
        <v>1</v>
      </c>
      <c r="S18" s="80" t="s">
        <v>215</v>
      </c>
      <c r="T18" s="93">
        <v>8</v>
      </c>
      <c r="V18" s="86"/>
      <c r="W18" s="75"/>
      <c r="Y18" s="80" t="s">
        <v>206</v>
      </c>
      <c r="Z18" s="87">
        <v>12</v>
      </c>
      <c r="AB18" s="86"/>
      <c r="AC18" s="75"/>
      <c r="AE18" s="86"/>
      <c r="AF18" s="75"/>
      <c r="AH18" s="86"/>
      <c r="AI18" s="75"/>
      <c r="AK18" s="80" t="s">
        <v>435</v>
      </c>
      <c r="AL18" s="98">
        <v>72</v>
      </c>
    </row>
    <row r="19" spans="1:38" ht="30" x14ac:dyDescent="0.2">
      <c r="A19" s="31"/>
      <c r="B19" s="83"/>
      <c r="D19" s="80" t="s">
        <v>95</v>
      </c>
      <c r="E19" s="88">
        <v>15</v>
      </c>
      <c r="G19" s="80" t="s">
        <v>124</v>
      </c>
      <c r="H19" s="87">
        <v>14</v>
      </c>
      <c r="J19" s="80" t="s">
        <v>213</v>
      </c>
      <c r="K19" s="104" t="s">
        <v>300</v>
      </c>
      <c r="M19" s="86"/>
      <c r="N19" s="75"/>
      <c r="P19" s="80" t="s">
        <v>564</v>
      </c>
      <c r="Q19" s="87">
        <v>2</v>
      </c>
      <c r="S19" s="80" t="s">
        <v>216</v>
      </c>
      <c r="T19" s="93">
        <v>9</v>
      </c>
      <c r="V19" s="86"/>
      <c r="W19" s="75"/>
      <c r="Y19" s="80" t="s">
        <v>220</v>
      </c>
      <c r="Z19" s="87">
        <v>13</v>
      </c>
      <c r="AB19" s="86"/>
      <c r="AC19" s="75"/>
      <c r="AE19" s="86"/>
      <c r="AF19" s="75"/>
      <c r="AH19" s="86"/>
      <c r="AI19" s="75"/>
      <c r="AK19" s="80" t="s">
        <v>436</v>
      </c>
      <c r="AL19" s="98">
        <v>73</v>
      </c>
    </row>
    <row r="20" spans="1:38" ht="15" x14ac:dyDescent="0.2">
      <c r="A20" s="31"/>
      <c r="B20" s="83"/>
      <c r="D20" s="80" t="s">
        <v>96</v>
      </c>
      <c r="E20" s="88">
        <v>16</v>
      </c>
      <c r="G20" s="80" t="s">
        <v>125</v>
      </c>
      <c r="H20" s="87">
        <v>15</v>
      </c>
      <c r="J20" s="80" t="s">
        <v>214</v>
      </c>
      <c r="K20" s="104" t="s">
        <v>301</v>
      </c>
      <c r="M20" s="86"/>
      <c r="N20" s="75"/>
      <c r="P20" s="80" t="s">
        <v>565</v>
      </c>
      <c r="Q20" s="87">
        <v>3</v>
      </c>
      <c r="S20" s="80" t="s">
        <v>217</v>
      </c>
      <c r="T20" s="93">
        <v>1</v>
      </c>
      <c r="V20" s="86"/>
      <c r="W20" s="75"/>
      <c r="Y20" s="80" t="s">
        <v>392</v>
      </c>
      <c r="Z20" s="87">
        <v>14</v>
      </c>
      <c r="AB20" s="86"/>
      <c r="AC20" s="75"/>
      <c r="AE20" s="86"/>
      <c r="AF20" s="75"/>
      <c r="AH20" s="86"/>
      <c r="AI20" s="75"/>
      <c r="AK20" s="80" t="s">
        <v>437</v>
      </c>
      <c r="AL20" s="98">
        <v>91</v>
      </c>
    </row>
    <row r="21" spans="1:38" ht="30" x14ac:dyDescent="0.2">
      <c r="A21" s="31"/>
      <c r="B21" s="83"/>
      <c r="D21" s="80" t="s">
        <v>97</v>
      </c>
      <c r="E21" s="88">
        <v>17</v>
      </c>
      <c r="G21" s="80" t="s">
        <v>126</v>
      </c>
      <c r="H21" s="87">
        <v>16</v>
      </c>
      <c r="J21" s="80" t="s">
        <v>215</v>
      </c>
      <c r="K21" s="104" t="s">
        <v>302</v>
      </c>
      <c r="M21" s="86"/>
      <c r="N21" s="75"/>
      <c r="P21" s="80" t="s">
        <v>274</v>
      </c>
      <c r="Q21" s="87">
        <v>4</v>
      </c>
      <c r="S21" s="80" t="s">
        <v>218</v>
      </c>
      <c r="T21" s="93">
        <v>2</v>
      </c>
      <c r="V21" s="86"/>
      <c r="W21" s="75"/>
      <c r="Y21" s="80" t="s">
        <v>393</v>
      </c>
      <c r="Z21" s="87">
        <v>15</v>
      </c>
      <c r="AB21" s="86"/>
      <c r="AC21" s="75"/>
      <c r="AE21" s="86"/>
      <c r="AF21" s="75"/>
      <c r="AH21" s="86"/>
      <c r="AI21" s="75"/>
      <c r="AK21" s="80" t="s">
        <v>438</v>
      </c>
      <c r="AL21" s="98">
        <v>109</v>
      </c>
    </row>
    <row r="22" spans="1:38" ht="30" x14ac:dyDescent="0.2">
      <c r="A22" s="31"/>
      <c r="B22" s="83"/>
      <c r="D22" s="80" t="s">
        <v>98</v>
      </c>
      <c r="E22" s="88">
        <v>18</v>
      </c>
      <c r="G22" s="80" t="s">
        <v>127</v>
      </c>
      <c r="H22" s="87">
        <v>17</v>
      </c>
      <c r="J22" s="80" t="s">
        <v>215</v>
      </c>
      <c r="K22" s="104" t="s">
        <v>303</v>
      </c>
      <c r="M22" s="86"/>
      <c r="N22" s="75"/>
      <c r="P22" s="80" t="s">
        <v>275</v>
      </c>
      <c r="Q22" s="87">
        <v>5</v>
      </c>
      <c r="S22" s="80" t="s">
        <v>219</v>
      </c>
      <c r="T22" s="93">
        <v>1</v>
      </c>
      <c r="V22" s="86"/>
      <c r="W22" s="75"/>
      <c r="Y22" s="80" t="s">
        <v>397</v>
      </c>
      <c r="Z22" s="87">
        <v>16</v>
      </c>
      <c r="AB22" s="86"/>
      <c r="AC22" s="75"/>
      <c r="AE22" s="86"/>
      <c r="AF22" s="75"/>
      <c r="AH22" s="86"/>
      <c r="AI22" s="75"/>
      <c r="AK22" s="80" t="s">
        <v>439</v>
      </c>
      <c r="AL22" s="98">
        <v>116</v>
      </c>
    </row>
    <row r="23" spans="1:38" ht="30" x14ac:dyDescent="0.2">
      <c r="A23" s="31"/>
      <c r="B23" s="83"/>
      <c r="D23" s="80" t="s">
        <v>99</v>
      </c>
      <c r="E23" s="88">
        <v>19</v>
      </c>
      <c r="G23" s="80" t="s">
        <v>128</v>
      </c>
      <c r="H23" s="87">
        <v>18</v>
      </c>
      <c r="J23" s="80" t="s">
        <v>216</v>
      </c>
      <c r="K23" s="104" t="s">
        <v>304</v>
      </c>
      <c r="M23" s="86"/>
      <c r="N23" s="75"/>
      <c r="P23" s="80" t="s">
        <v>566</v>
      </c>
      <c r="Q23" s="87">
        <v>6</v>
      </c>
      <c r="S23" s="80" t="s">
        <v>220</v>
      </c>
      <c r="T23" s="93">
        <v>2</v>
      </c>
      <c r="V23" s="86"/>
      <c r="W23" s="75"/>
      <c r="Y23" s="80" t="s">
        <v>396</v>
      </c>
      <c r="Z23" s="87">
        <v>17</v>
      </c>
      <c r="AB23" s="86"/>
      <c r="AC23" s="75"/>
      <c r="AE23" s="86"/>
      <c r="AF23" s="75"/>
      <c r="AH23" s="86"/>
      <c r="AI23" s="75"/>
      <c r="AK23" s="97" t="s">
        <v>440</v>
      </c>
      <c r="AL23" s="98">
        <v>1</v>
      </c>
    </row>
    <row r="24" spans="1:38" ht="30" x14ac:dyDescent="0.2">
      <c r="A24" s="31"/>
      <c r="B24" s="83"/>
      <c r="D24" s="80" t="s">
        <v>100</v>
      </c>
      <c r="E24" s="88">
        <v>20</v>
      </c>
      <c r="G24" s="80" t="s">
        <v>129</v>
      </c>
      <c r="H24" s="87">
        <v>19</v>
      </c>
      <c r="J24" s="80" t="s">
        <v>183</v>
      </c>
      <c r="K24" s="104">
        <v>1.4</v>
      </c>
      <c r="M24" s="86"/>
      <c r="N24" s="75"/>
      <c r="P24" s="80" t="s">
        <v>567</v>
      </c>
      <c r="Q24" s="87">
        <v>7</v>
      </c>
      <c r="S24" s="80" t="s">
        <v>221</v>
      </c>
      <c r="T24" s="93">
        <v>3</v>
      </c>
      <c r="V24" s="86"/>
      <c r="W24" s="75"/>
      <c r="Y24" s="80" t="s">
        <v>208</v>
      </c>
      <c r="Z24" s="87">
        <v>18</v>
      </c>
      <c r="AB24" s="86"/>
      <c r="AC24" s="75"/>
      <c r="AE24" s="86"/>
      <c r="AF24" s="75"/>
      <c r="AH24" s="86"/>
      <c r="AI24" s="75"/>
      <c r="AK24" s="97" t="s">
        <v>441</v>
      </c>
      <c r="AL24" s="98">
        <v>8</v>
      </c>
    </row>
    <row r="25" spans="1:38" ht="30" x14ac:dyDescent="0.2">
      <c r="A25" s="31"/>
      <c r="B25" s="83"/>
      <c r="D25" s="80" t="s">
        <v>101</v>
      </c>
      <c r="E25" s="88">
        <v>21</v>
      </c>
      <c r="G25" s="80" t="s">
        <v>130</v>
      </c>
      <c r="H25" s="87">
        <v>20</v>
      </c>
      <c r="J25" s="80" t="s">
        <v>217</v>
      </c>
      <c r="K25" s="104" t="s">
        <v>305</v>
      </c>
      <c r="M25" s="86"/>
      <c r="N25" s="75"/>
      <c r="P25" s="80" t="s">
        <v>568</v>
      </c>
      <c r="Q25" s="87">
        <v>1</v>
      </c>
      <c r="S25" s="80" t="s">
        <v>222</v>
      </c>
      <c r="T25" s="93">
        <v>4</v>
      </c>
      <c r="V25" s="86"/>
      <c r="W25" s="75"/>
      <c r="Y25" s="80" t="s">
        <v>394</v>
      </c>
      <c r="Z25" s="87">
        <v>19</v>
      </c>
      <c r="AB25" s="86"/>
      <c r="AC25" s="75"/>
      <c r="AE25" s="86"/>
      <c r="AF25" s="75"/>
      <c r="AH25" s="86"/>
      <c r="AI25" s="75"/>
      <c r="AK25" s="97" t="s">
        <v>442</v>
      </c>
      <c r="AL25" s="98">
        <v>117</v>
      </c>
    </row>
    <row r="26" spans="1:38" ht="30" x14ac:dyDescent="0.2">
      <c r="A26" s="31"/>
      <c r="B26" s="83"/>
      <c r="D26" s="80" t="s">
        <v>102</v>
      </c>
      <c r="E26" s="88">
        <v>22</v>
      </c>
      <c r="G26" s="80" t="s">
        <v>131</v>
      </c>
      <c r="H26" s="87">
        <v>21</v>
      </c>
      <c r="J26" s="80" t="s">
        <v>218</v>
      </c>
      <c r="K26" s="104" t="s">
        <v>306</v>
      </c>
      <c r="M26" s="86"/>
      <c r="N26" s="75"/>
      <c r="P26" s="80" t="s">
        <v>569</v>
      </c>
      <c r="Q26" s="87">
        <v>2</v>
      </c>
      <c r="S26" s="80" t="s">
        <v>223</v>
      </c>
      <c r="T26" s="93">
        <v>1</v>
      </c>
      <c r="V26" s="86"/>
      <c r="W26" s="75"/>
      <c r="Y26" s="80" t="s">
        <v>223</v>
      </c>
      <c r="Z26" s="87">
        <v>1</v>
      </c>
      <c r="AB26" s="86"/>
      <c r="AC26" s="75"/>
      <c r="AE26" s="86"/>
      <c r="AF26" s="75"/>
      <c r="AH26" s="86"/>
      <c r="AI26" s="75"/>
      <c r="AK26" s="97" t="s">
        <v>443</v>
      </c>
      <c r="AL26" s="98">
        <v>46</v>
      </c>
    </row>
    <row r="27" spans="1:38" ht="30" x14ac:dyDescent="0.2">
      <c r="A27" s="31"/>
      <c r="B27" s="83"/>
      <c r="D27" s="80" t="s">
        <v>48</v>
      </c>
      <c r="E27" s="88">
        <v>23</v>
      </c>
      <c r="G27" s="80" t="s">
        <v>132</v>
      </c>
      <c r="H27" s="87">
        <v>22</v>
      </c>
      <c r="J27" s="80" t="s">
        <v>184</v>
      </c>
      <c r="K27" s="104">
        <v>1.5</v>
      </c>
      <c r="M27" s="86"/>
      <c r="N27" s="75"/>
      <c r="P27" s="80"/>
      <c r="Q27" s="88"/>
      <c r="S27" s="80" t="s">
        <v>224</v>
      </c>
      <c r="T27" s="93">
        <v>2</v>
      </c>
      <c r="V27" s="86"/>
      <c r="W27" s="75"/>
      <c r="Y27" s="80"/>
      <c r="Z27" s="87"/>
      <c r="AB27" s="86"/>
      <c r="AC27" s="75"/>
      <c r="AE27" s="86"/>
      <c r="AF27" s="75"/>
      <c r="AH27" s="86"/>
      <c r="AI27" s="75"/>
      <c r="AK27" s="97" t="s">
        <v>444</v>
      </c>
      <c r="AL27" s="98">
        <v>48</v>
      </c>
    </row>
    <row r="28" spans="1:38" ht="30" x14ac:dyDescent="0.2">
      <c r="A28" s="31"/>
      <c r="B28" s="83"/>
      <c r="D28" s="80" t="s">
        <v>103</v>
      </c>
      <c r="E28" s="88">
        <v>24</v>
      </c>
      <c r="G28" s="80" t="s">
        <v>133</v>
      </c>
      <c r="H28" s="87">
        <v>23</v>
      </c>
      <c r="J28" s="80" t="s">
        <v>219</v>
      </c>
      <c r="K28" s="104" t="s">
        <v>307</v>
      </c>
      <c r="M28" s="86"/>
      <c r="N28" s="75"/>
      <c r="P28" s="80"/>
      <c r="Q28" s="88"/>
      <c r="S28" s="80" t="s">
        <v>225</v>
      </c>
      <c r="T28" s="93">
        <v>3</v>
      </c>
      <c r="V28" s="86"/>
      <c r="W28" s="75"/>
      <c r="Y28" s="80"/>
      <c r="Z28" s="87"/>
      <c r="AB28" s="86"/>
      <c r="AC28" s="75"/>
      <c r="AE28" s="86"/>
      <c r="AF28" s="75"/>
      <c r="AH28" s="86"/>
      <c r="AI28" s="75"/>
      <c r="AK28" s="97" t="s">
        <v>445</v>
      </c>
      <c r="AL28" s="98">
        <v>60</v>
      </c>
    </row>
    <row r="29" spans="1:38" ht="15" x14ac:dyDescent="0.2">
      <c r="A29" s="31"/>
      <c r="B29" s="83"/>
      <c r="D29" s="80" t="s">
        <v>104</v>
      </c>
      <c r="E29" s="88">
        <v>25</v>
      </c>
      <c r="G29" s="80" t="s">
        <v>134</v>
      </c>
      <c r="H29" s="87">
        <v>24</v>
      </c>
      <c r="J29" s="80" t="s">
        <v>220</v>
      </c>
      <c r="K29" s="104" t="s">
        <v>308</v>
      </c>
      <c r="M29" s="86"/>
      <c r="N29" s="75"/>
      <c r="P29" s="80"/>
      <c r="Q29" s="88"/>
      <c r="S29" s="80" t="s">
        <v>226</v>
      </c>
      <c r="T29" s="93">
        <v>4</v>
      </c>
      <c r="V29" s="86"/>
      <c r="W29" s="75"/>
      <c r="Y29" s="80"/>
      <c r="Z29" s="87"/>
      <c r="AB29" s="86"/>
      <c r="AC29" s="75"/>
      <c r="AE29" s="86"/>
      <c r="AF29" s="75"/>
      <c r="AH29" s="86"/>
      <c r="AI29" s="75"/>
      <c r="AK29" s="97" t="s">
        <v>446</v>
      </c>
      <c r="AL29" s="98">
        <v>74</v>
      </c>
    </row>
    <row r="30" spans="1:38" ht="15" x14ac:dyDescent="0.2">
      <c r="A30" s="31"/>
      <c r="B30" s="83"/>
      <c r="D30" s="80" t="s">
        <v>105</v>
      </c>
      <c r="E30" s="88">
        <v>26</v>
      </c>
      <c r="G30" s="80" t="s">
        <v>135</v>
      </c>
      <c r="H30" s="87">
        <v>25</v>
      </c>
      <c r="J30" s="80" t="s">
        <v>221</v>
      </c>
      <c r="K30" s="104" t="s">
        <v>309</v>
      </c>
      <c r="M30" s="86"/>
      <c r="N30" s="75"/>
      <c r="P30" s="80"/>
      <c r="Q30" s="88"/>
      <c r="S30" s="80" t="s">
        <v>227</v>
      </c>
      <c r="T30" s="93">
        <v>1</v>
      </c>
      <c r="V30" s="86"/>
      <c r="W30" s="75"/>
      <c r="Y30" s="80"/>
      <c r="Z30" s="87"/>
      <c r="AB30" s="86"/>
      <c r="AC30" s="75"/>
      <c r="AE30" s="86"/>
      <c r="AF30" s="75"/>
      <c r="AH30" s="86"/>
      <c r="AI30" s="75"/>
      <c r="AK30" s="97" t="s">
        <v>447</v>
      </c>
      <c r="AL30" s="98">
        <v>78</v>
      </c>
    </row>
    <row r="31" spans="1:38" ht="30" x14ac:dyDescent="0.2">
      <c r="A31" s="31"/>
      <c r="B31" s="83"/>
      <c r="D31" s="80" t="s">
        <v>106</v>
      </c>
      <c r="E31" s="88">
        <v>27</v>
      </c>
      <c r="G31" s="80" t="s">
        <v>136</v>
      </c>
      <c r="H31" s="87">
        <v>26</v>
      </c>
      <c r="J31" s="80" t="s">
        <v>222</v>
      </c>
      <c r="K31" s="104" t="s">
        <v>310</v>
      </c>
      <c r="M31" s="86"/>
      <c r="N31" s="75"/>
      <c r="P31" s="80"/>
      <c r="Q31" s="88"/>
      <c r="S31" s="80" t="s">
        <v>228</v>
      </c>
      <c r="T31" s="93">
        <v>2</v>
      </c>
      <c r="V31" s="86"/>
      <c r="W31" s="75"/>
      <c r="Y31" s="80"/>
      <c r="Z31" s="87"/>
      <c r="AB31" s="86"/>
      <c r="AC31" s="75"/>
      <c r="AE31" s="86"/>
      <c r="AF31" s="75"/>
      <c r="AH31" s="86"/>
      <c r="AI31" s="75"/>
      <c r="AK31" s="97" t="s">
        <v>448</v>
      </c>
      <c r="AL31" s="98">
        <v>93</v>
      </c>
    </row>
    <row r="32" spans="1:38" ht="30" x14ac:dyDescent="0.2">
      <c r="A32" s="31"/>
      <c r="B32" s="83"/>
      <c r="D32" s="80" t="s">
        <v>107</v>
      </c>
      <c r="E32" s="88">
        <v>28</v>
      </c>
      <c r="G32" s="80" t="s">
        <v>137</v>
      </c>
      <c r="H32" s="87">
        <v>27</v>
      </c>
      <c r="J32" s="80" t="s">
        <v>185</v>
      </c>
      <c r="K32" s="104">
        <v>1.6</v>
      </c>
      <c r="M32" s="86"/>
      <c r="N32" s="75"/>
      <c r="P32" s="80"/>
      <c r="Q32" s="88"/>
      <c r="S32" s="80" t="s">
        <v>229</v>
      </c>
      <c r="T32" s="93">
        <v>3</v>
      </c>
      <c r="V32" s="86"/>
      <c r="W32" s="75"/>
      <c r="Y32" s="86"/>
      <c r="Z32" s="75"/>
      <c r="AB32" s="86"/>
      <c r="AC32" s="75"/>
      <c r="AE32" s="86"/>
      <c r="AF32" s="75"/>
      <c r="AH32" s="86"/>
      <c r="AI32" s="75"/>
      <c r="AK32" s="97" t="s">
        <v>449</v>
      </c>
      <c r="AL32" s="98">
        <v>111</v>
      </c>
    </row>
    <row r="33" spans="1:38" ht="30" x14ac:dyDescent="0.2">
      <c r="A33" s="31"/>
      <c r="B33" s="83"/>
      <c r="D33" s="80" t="s">
        <v>108</v>
      </c>
      <c r="E33" s="88">
        <v>29</v>
      </c>
      <c r="G33" s="80" t="s">
        <v>138</v>
      </c>
      <c r="H33" s="87">
        <v>28</v>
      </c>
      <c r="J33" s="80" t="s">
        <v>223</v>
      </c>
      <c r="K33" s="104" t="s">
        <v>311</v>
      </c>
      <c r="M33" s="86"/>
      <c r="N33" s="75"/>
      <c r="P33" s="80"/>
      <c r="Q33" s="88"/>
      <c r="S33" s="80" t="s">
        <v>230</v>
      </c>
      <c r="T33" s="93">
        <v>4</v>
      </c>
      <c r="V33" s="86"/>
      <c r="W33" s="75"/>
      <c r="Y33" s="86"/>
      <c r="Z33" s="75"/>
      <c r="AB33" s="86"/>
      <c r="AC33" s="75"/>
      <c r="AE33" s="86"/>
      <c r="AF33" s="75"/>
      <c r="AH33" s="86"/>
      <c r="AI33" s="75"/>
      <c r="AK33" s="97" t="s">
        <v>450</v>
      </c>
      <c r="AL33" s="98">
        <v>118</v>
      </c>
    </row>
    <row r="34" spans="1:38" ht="30" x14ac:dyDescent="0.2">
      <c r="A34" s="31"/>
      <c r="B34" s="83"/>
      <c r="D34" s="80" t="s">
        <v>109</v>
      </c>
      <c r="E34" s="88">
        <v>30</v>
      </c>
      <c r="G34" s="80" t="s">
        <v>139</v>
      </c>
      <c r="H34" s="87">
        <v>29</v>
      </c>
      <c r="J34" s="80" t="s">
        <v>224</v>
      </c>
      <c r="K34" s="104" t="s">
        <v>312</v>
      </c>
      <c r="M34" s="86"/>
      <c r="N34" s="75"/>
      <c r="P34" s="80"/>
      <c r="Q34" s="88"/>
      <c r="S34" s="80" t="s">
        <v>231</v>
      </c>
      <c r="T34" s="93">
        <v>5</v>
      </c>
      <c r="V34" s="86"/>
      <c r="W34" s="75"/>
      <c r="Y34" s="86"/>
      <c r="Z34" s="75"/>
      <c r="AB34" s="86"/>
      <c r="AC34" s="75"/>
      <c r="AE34" s="86"/>
      <c r="AF34" s="75"/>
      <c r="AH34" s="86"/>
      <c r="AI34" s="75"/>
      <c r="AK34" s="97" t="s">
        <v>451</v>
      </c>
      <c r="AL34" s="98">
        <v>125</v>
      </c>
    </row>
    <row r="35" spans="1:38" ht="30" x14ac:dyDescent="0.2">
      <c r="A35" s="31"/>
      <c r="B35" s="83"/>
      <c r="D35" s="80" t="s">
        <v>110</v>
      </c>
      <c r="E35" s="88">
        <v>31</v>
      </c>
      <c r="G35" s="80" t="s">
        <v>140</v>
      </c>
      <c r="H35" s="87">
        <v>30</v>
      </c>
      <c r="J35" s="80" t="s">
        <v>225</v>
      </c>
      <c r="K35" s="104" t="s">
        <v>313</v>
      </c>
      <c r="M35" s="86"/>
      <c r="N35" s="75"/>
      <c r="P35" s="80"/>
      <c r="Q35" s="88"/>
      <c r="S35" s="80" t="s">
        <v>232</v>
      </c>
      <c r="T35" s="93">
        <v>6</v>
      </c>
      <c r="V35" s="86"/>
      <c r="W35" s="75"/>
      <c r="Y35" s="86"/>
      <c r="Z35" s="75"/>
      <c r="AB35" s="86"/>
      <c r="AC35" s="75"/>
      <c r="AE35" s="86"/>
      <c r="AF35" s="75"/>
      <c r="AH35" s="86"/>
      <c r="AI35" s="75"/>
      <c r="AK35" s="80" t="s">
        <v>452</v>
      </c>
      <c r="AL35" s="98">
        <v>13</v>
      </c>
    </row>
    <row r="36" spans="1:38" ht="15" x14ac:dyDescent="0.2">
      <c r="A36" s="31"/>
      <c r="B36" s="83"/>
      <c r="D36" s="84"/>
      <c r="E36" s="85"/>
      <c r="G36" s="80" t="s">
        <v>141</v>
      </c>
      <c r="H36" s="87">
        <v>31</v>
      </c>
      <c r="J36" s="80" t="s">
        <v>226</v>
      </c>
      <c r="K36" s="104" t="s">
        <v>314</v>
      </c>
      <c r="M36" s="86"/>
      <c r="N36" s="75"/>
      <c r="P36" s="84"/>
      <c r="Q36" s="85"/>
      <c r="S36" s="80" t="s">
        <v>233</v>
      </c>
      <c r="T36" s="93">
        <v>1</v>
      </c>
      <c r="V36" s="86"/>
      <c r="W36" s="75"/>
      <c r="Y36" s="86"/>
      <c r="Z36" s="75"/>
      <c r="AB36" s="86"/>
      <c r="AC36" s="75"/>
      <c r="AE36" s="86"/>
      <c r="AF36" s="75"/>
      <c r="AH36" s="86"/>
      <c r="AI36" s="75"/>
      <c r="AK36" s="80" t="s">
        <v>453</v>
      </c>
      <c r="AL36" s="98">
        <v>16</v>
      </c>
    </row>
    <row r="37" spans="1:38" ht="15" x14ac:dyDescent="0.2">
      <c r="A37" s="31"/>
      <c r="B37" s="83"/>
      <c r="D37" s="86"/>
      <c r="E37" s="75"/>
      <c r="G37" s="80" t="s">
        <v>142</v>
      </c>
      <c r="H37" s="87">
        <v>32</v>
      </c>
      <c r="J37" s="80" t="s">
        <v>177</v>
      </c>
      <c r="K37" s="104">
        <v>2</v>
      </c>
      <c r="M37" s="86"/>
      <c r="N37" s="75"/>
      <c r="P37" s="86"/>
      <c r="Q37" s="75"/>
      <c r="S37" s="80" t="s">
        <v>234</v>
      </c>
      <c r="T37" s="93">
        <v>2</v>
      </c>
      <c r="V37" s="86"/>
      <c r="W37" s="75"/>
      <c r="Y37" s="86"/>
      <c r="Z37" s="75"/>
      <c r="AB37" s="86"/>
      <c r="AC37" s="75"/>
      <c r="AE37" s="86"/>
      <c r="AF37" s="75"/>
      <c r="AH37" s="86"/>
      <c r="AI37" s="75"/>
      <c r="AK37" s="80" t="s">
        <v>454</v>
      </c>
      <c r="AL37" s="98">
        <v>30</v>
      </c>
    </row>
    <row r="38" spans="1:38" ht="15" x14ac:dyDescent="0.2">
      <c r="A38" s="31"/>
      <c r="B38" s="83"/>
      <c r="D38" s="86"/>
      <c r="E38" s="75"/>
      <c r="G38" s="80" t="s">
        <v>143</v>
      </c>
      <c r="H38" s="87">
        <v>33</v>
      </c>
      <c r="J38" s="80" t="s">
        <v>186</v>
      </c>
      <c r="K38" s="104">
        <v>2.1</v>
      </c>
      <c r="M38" s="86"/>
      <c r="N38" s="75"/>
      <c r="P38" s="86"/>
      <c r="Q38" s="75"/>
      <c r="S38" s="80" t="s">
        <v>235</v>
      </c>
      <c r="T38" s="93">
        <v>3</v>
      </c>
      <c r="V38" s="86"/>
      <c r="W38" s="75"/>
      <c r="Y38" s="86"/>
      <c r="Z38" s="75"/>
      <c r="AB38" s="86"/>
      <c r="AC38" s="75"/>
      <c r="AE38" s="86"/>
      <c r="AF38" s="75"/>
      <c r="AH38" s="86"/>
      <c r="AI38" s="75"/>
      <c r="AK38" s="80" t="s">
        <v>455</v>
      </c>
      <c r="AL38" s="98">
        <v>33</v>
      </c>
    </row>
    <row r="39" spans="1:38" ht="15" x14ac:dyDescent="0.2">
      <c r="A39" s="31"/>
      <c r="B39" s="83"/>
      <c r="D39" s="86"/>
      <c r="E39" s="75"/>
      <c r="G39" s="80" t="s">
        <v>144</v>
      </c>
      <c r="H39" s="87">
        <v>34</v>
      </c>
      <c r="J39" s="80" t="s">
        <v>227</v>
      </c>
      <c r="K39" s="104" t="s">
        <v>315</v>
      </c>
      <c r="M39" s="86"/>
      <c r="N39" s="75"/>
      <c r="P39" s="86"/>
      <c r="Q39" s="75"/>
      <c r="S39" s="80" t="s">
        <v>236</v>
      </c>
      <c r="T39" s="93">
        <v>4</v>
      </c>
      <c r="V39" s="86"/>
      <c r="W39" s="75"/>
      <c r="Y39" s="86"/>
      <c r="Z39" s="75"/>
      <c r="AB39" s="86"/>
      <c r="AC39" s="75"/>
      <c r="AE39" s="86"/>
      <c r="AF39" s="75"/>
      <c r="AH39" s="86"/>
      <c r="AI39" s="75"/>
      <c r="AK39" s="80" t="s">
        <v>456</v>
      </c>
      <c r="AL39" s="98">
        <v>47</v>
      </c>
    </row>
    <row r="40" spans="1:38" ht="15" x14ac:dyDescent="0.2">
      <c r="A40" s="31"/>
      <c r="B40" s="83"/>
      <c r="D40" s="86"/>
      <c r="E40" s="75"/>
      <c r="G40" s="80" t="s">
        <v>145</v>
      </c>
      <c r="H40" s="87">
        <v>35</v>
      </c>
      <c r="J40" s="80" t="s">
        <v>228</v>
      </c>
      <c r="K40" s="104" t="s">
        <v>316</v>
      </c>
      <c r="M40" s="86"/>
      <c r="N40" s="75"/>
      <c r="P40" s="86"/>
      <c r="Q40" s="75"/>
      <c r="S40" s="80" t="s">
        <v>237</v>
      </c>
      <c r="T40" s="93">
        <v>5</v>
      </c>
      <c r="V40" s="86"/>
      <c r="W40" s="75"/>
      <c r="Y40" s="86"/>
      <c r="Z40" s="75"/>
      <c r="AB40" s="86"/>
      <c r="AC40" s="75"/>
      <c r="AE40" s="86"/>
      <c r="AF40" s="75"/>
      <c r="AH40" s="86"/>
      <c r="AI40" s="75"/>
      <c r="AK40" s="80" t="s">
        <v>457</v>
      </c>
      <c r="AL40" s="98">
        <v>50</v>
      </c>
    </row>
    <row r="41" spans="1:38" ht="30" x14ac:dyDescent="0.2">
      <c r="A41" s="31"/>
      <c r="B41" s="83"/>
      <c r="D41" s="86"/>
      <c r="E41" s="75"/>
      <c r="G41" s="80" t="s">
        <v>146</v>
      </c>
      <c r="H41" s="87">
        <v>36</v>
      </c>
      <c r="J41" s="80" t="s">
        <v>229</v>
      </c>
      <c r="K41" s="104" t="s">
        <v>317</v>
      </c>
      <c r="M41" s="86"/>
      <c r="N41" s="75"/>
      <c r="P41" s="86"/>
      <c r="Q41" s="75"/>
      <c r="S41" s="80" t="s">
        <v>238</v>
      </c>
      <c r="T41" s="93">
        <v>6</v>
      </c>
      <c r="V41" s="86"/>
      <c r="W41" s="75"/>
      <c r="Y41" s="86"/>
      <c r="Z41" s="75"/>
      <c r="AB41" s="86"/>
      <c r="AC41" s="75"/>
      <c r="AE41" s="86"/>
      <c r="AF41" s="75"/>
      <c r="AH41" s="86"/>
      <c r="AI41" s="75"/>
      <c r="AK41" s="80" t="s">
        <v>458</v>
      </c>
      <c r="AL41" s="98">
        <v>18</v>
      </c>
    </row>
    <row r="42" spans="1:38" ht="15" x14ac:dyDescent="0.2">
      <c r="A42" s="31"/>
      <c r="B42" s="83"/>
      <c r="D42" s="86"/>
      <c r="E42" s="75"/>
      <c r="G42" s="80" t="s">
        <v>147</v>
      </c>
      <c r="H42" s="87">
        <v>37</v>
      </c>
      <c r="J42" s="80" t="s">
        <v>230</v>
      </c>
      <c r="K42" s="104" t="s">
        <v>318</v>
      </c>
      <c r="M42" s="86"/>
      <c r="N42" s="75"/>
      <c r="P42" s="86"/>
      <c r="Q42" s="75"/>
      <c r="S42" s="80" t="s">
        <v>239</v>
      </c>
      <c r="T42" s="93">
        <v>7</v>
      </c>
      <c r="V42" s="86"/>
      <c r="W42" s="75"/>
      <c r="Y42" s="86"/>
      <c r="Z42" s="75"/>
      <c r="AB42" s="86"/>
      <c r="AC42" s="75"/>
      <c r="AE42" s="86"/>
      <c r="AF42" s="75"/>
      <c r="AH42" s="86"/>
      <c r="AI42" s="75"/>
      <c r="AK42" s="80" t="s">
        <v>459</v>
      </c>
      <c r="AL42" s="98">
        <v>63</v>
      </c>
    </row>
    <row r="43" spans="1:38" ht="30" x14ac:dyDescent="0.2">
      <c r="A43" s="31"/>
      <c r="B43" s="83"/>
      <c r="D43" s="86"/>
      <c r="E43" s="75"/>
      <c r="G43" s="80" t="s">
        <v>148</v>
      </c>
      <c r="H43" s="87">
        <v>38</v>
      </c>
      <c r="J43" s="80" t="s">
        <v>231</v>
      </c>
      <c r="K43" s="104" t="s">
        <v>319</v>
      </c>
      <c r="M43" s="86"/>
      <c r="N43" s="75"/>
      <c r="P43" s="86"/>
      <c r="Q43" s="75"/>
      <c r="S43" s="80" t="s">
        <v>240</v>
      </c>
      <c r="T43" s="93">
        <v>1</v>
      </c>
      <c r="V43" s="86"/>
      <c r="W43" s="75"/>
      <c r="Y43" s="86"/>
      <c r="Z43" s="75"/>
      <c r="AB43" s="86"/>
      <c r="AC43" s="75"/>
      <c r="AE43" s="86"/>
      <c r="AF43" s="75"/>
      <c r="AH43" s="86"/>
      <c r="AI43" s="75"/>
      <c r="AK43" s="80" t="s">
        <v>460</v>
      </c>
      <c r="AL43" s="98">
        <v>66</v>
      </c>
    </row>
    <row r="44" spans="1:38" ht="30" x14ac:dyDescent="0.2">
      <c r="A44" s="31"/>
      <c r="B44" s="83"/>
      <c r="D44" s="86"/>
      <c r="E44" s="75"/>
      <c r="G44" s="80" t="s">
        <v>149</v>
      </c>
      <c r="H44" s="87">
        <v>39</v>
      </c>
      <c r="J44" s="80" t="s">
        <v>232</v>
      </c>
      <c r="K44" s="104" t="s">
        <v>320</v>
      </c>
      <c r="M44" s="86"/>
      <c r="N44" s="75"/>
      <c r="P44" s="86"/>
      <c r="Q44" s="75"/>
      <c r="S44" s="80" t="s">
        <v>241</v>
      </c>
      <c r="T44" s="93">
        <v>2</v>
      </c>
      <c r="V44" s="86"/>
      <c r="W44" s="75"/>
      <c r="Y44" s="86"/>
      <c r="Z44" s="75"/>
      <c r="AB44" s="86"/>
      <c r="AC44" s="75"/>
      <c r="AE44" s="86"/>
      <c r="AF44" s="75"/>
      <c r="AH44" s="86"/>
      <c r="AI44" s="75"/>
      <c r="AK44" s="80" t="s">
        <v>461</v>
      </c>
      <c r="AL44" s="98">
        <v>96</v>
      </c>
    </row>
    <row r="45" spans="1:38" ht="15" x14ac:dyDescent="0.2">
      <c r="A45" s="31"/>
      <c r="B45" s="83"/>
      <c r="D45" s="86"/>
      <c r="E45" s="75"/>
      <c r="G45" s="80" t="s">
        <v>150</v>
      </c>
      <c r="H45" s="87">
        <v>40</v>
      </c>
      <c r="J45" s="80" t="s">
        <v>187</v>
      </c>
      <c r="K45" s="104">
        <v>2.2000000000000002</v>
      </c>
      <c r="M45" s="86"/>
      <c r="N45" s="75"/>
      <c r="P45" s="86"/>
      <c r="Q45" s="75"/>
      <c r="S45" s="80" t="s">
        <v>242</v>
      </c>
      <c r="T45" s="93">
        <v>3</v>
      </c>
      <c r="V45" s="86"/>
      <c r="W45" s="75"/>
      <c r="Y45" s="86"/>
      <c r="Z45" s="75"/>
      <c r="AB45" s="86"/>
      <c r="AC45" s="75"/>
      <c r="AE45" s="86"/>
      <c r="AF45" s="75"/>
      <c r="AH45" s="86"/>
      <c r="AI45" s="75"/>
      <c r="AK45" s="80" t="s">
        <v>462</v>
      </c>
      <c r="AL45" s="98">
        <v>105</v>
      </c>
    </row>
    <row r="46" spans="1:38" ht="30" x14ac:dyDescent="0.2">
      <c r="A46" s="31"/>
      <c r="B46" s="83"/>
      <c r="D46" s="86"/>
      <c r="E46" s="75"/>
      <c r="G46" s="80" t="s">
        <v>151</v>
      </c>
      <c r="H46" s="87">
        <v>41</v>
      </c>
      <c r="J46" s="80" t="s">
        <v>233</v>
      </c>
      <c r="K46" s="104" t="s">
        <v>321</v>
      </c>
      <c r="M46" s="86"/>
      <c r="N46" s="75"/>
      <c r="P46" s="86"/>
      <c r="Q46" s="75"/>
      <c r="S46" s="80" t="s">
        <v>243</v>
      </c>
      <c r="T46" s="93">
        <v>4</v>
      </c>
      <c r="V46" s="86"/>
      <c r="W46" s="75"/>
      <c r="Y46" s="86"/>
      <c r="Z46" s="75"/>
      <c r="AB46" s="86"/>
      <c r="AC46" s="75"/>
      <c r="AE46" s="86"/>
      <c r="AF46" s="75"/>
      <c r="AH46" s="86"/>
      <c r="AI46" s="75"/>
      <c r="AK46" s="80" t="s">
        <v>463</v>
      </c>
      <c r="AL46" s="98">
        <v>107</v>
      </c>
    </row>
    <row r="47" spans="1:38" ht="15" x14ac:dyDescent="0.2">
      <c r="A47" s="31"/>
      <c r="B47" s="83"/>
      <c r="D47" s="86"/>
      <c r="E47" s="75"/>
      <c r="G47" s="80" t="s">
        <v>152</v>
      </c>
      <c r="H47" s="87">
        <v>42</v>
      </c>
      <c r="J47" s="80" t="s">
        <v>234</v>
      </c>
      <c r="K47" s="104" t="s">
        <v>322</v>
      </c>
      <c r="M47" s="86"/>
      <c r="N47" s="75"/>
      <c r="P47" s="86"/>
      <c r="Q47" s="75"/>
      <c r="S47" s="80" t="s">
        <v>244</v>
      </c>
      <c r="T47" s="93">
        <v>5</v>
      </c>
      <c r="V47" s="86"/>
      <c r="W47" s="75"/>
      <c r="Y47" s="86"/>
      <c r="Z47" s="75"/>
      <c r="AB47" s="86"/>
      <c r="AC47" s="75"/>
      <c r="AE47" s="86"/>
      <c r="AF47" s="75"/>
      <c r="AH47" s="86"/>
      <c r="AI47" s="75"/>
      <c r="AK47" s="80" t="s">
        <v>464</v>
      </c>
      <c r="AL47" s="98">
        <v>123</v>
      </c>
    </row>
    <row r="48" spans="1:38" ht="15" x14ac:dyDescent="0.2">
      <c r="A48" s="31"/>
      <c r="B48" s="83"/>
      <c r="D48" s="86"/>
      <c r="E48" s="75"/>
      <c r="G48" s="80" t="s">
        <v>153</v>
      </c>
      <c r="H48" s="87">
        <v>43</v>
      </c>
      <c r="J48" s="80" t="s">
        <v>235</v>
      </c>
      <c r="K48" s="104" t="s">
        <v>323</v>
      </c>
      <c r="M48" s="86"/>
      <c r="N48" s="75"/>
      <c r="P48" s="86"/>
      <c r="Q48" s="75"/>
      <c r="S48" s="80" t="s">
        <v>245</v>
      </c>
      <c r="T48" s="93">
        <v>1</v>
      </c>
      <c r="V48" s="86"/>
      <c r="W48" s="75"/>
      <c r="Y48" s="86"/>
      <c r="Z48" s="75"/>
      <c r="AB48" s="86"/>
      <c r="AC48" s="75"/>
      <c r="AE48" s="86"/>
      <c r="AF48" s="75"/>
      <c r="AH48" s="86"/>
      <c r="AI48" s="75"/>
      <c r="AK48" s="97" t="s">
        <v>465</v>
      </c>
      <c r="AL48" s="98">
        <v>26</v>
      </c>
    </row>
    <row r="49" spans="1:39" ht="30" x14ac:dyDescent="0.2">
      <c r="A49" s="31"/>
      <c r="B49" s="83"/>
      <c r="D49" s="86"/>
      <c r="E49" s="75"/>
      <c r="G49" s="80" t="s">
        <v>154</v>
      </c>
      <c r="H49" s="87">
        <v>44</v>
      </c>
      <c r="J49" s="80" t="s">
        <v>236</v>
      </c>
      <c r="K49" s="104" t="s">
        <v>324</v>
      </c>
      <c r="M49" s="86"/>
      <c r="N49" s="75"/>
      <c r="P49" s="86"/>
      <c r="Q49" s="75"/>
      <c r="S49" s="80" t="s">
        <v>246</v>
      </c>
      <c r="T49" s="93">
        <v>2</v>
      </c>
      <c r="V49" s="86"/>
      <c r="W49" s="75"/>
      <c r="Y49" s="86"/>
      <c r="Z49" s="75"/>
      <c r="AB49" s="86"/>
      <c r="AC49" s="75"/>
      <c r="AE49" s="86"/>
      <c r="AF49" s="75"/>
      <c r="AH49" s="86"/>
      <c r="AI49" s="75"/>
      <c r="AK49" s="97" t="s">
        <v>466</v>
      </c>
      <c r="AL49" s="98">
        <v>49</v>
      </c>
    </row>
    <row r="50" spans="1:39" ht="30" x14ac:dyDescent="0.2">
      <c r="A50" s="31"/>
      <c r="B50" s="83"/>
      <c r="D50" s="86"/>
      <c r="E50" s="75"/>
      <c r="G50" s="80" t="s">
        <v>155</v>
      </c>
      <c r="H50" s="87">
        <v>45</v>
      </c>
      <c r="J50" s="80" t="s">
        <v>237</v>
      </c>
      <c r="K50" s="104" t="s">
        <v>325</v>
      </c>
      <c r="M50" s="86"/>
      <c r="N50" s="75"/>
      <c r="P50" s="86"/>
      <c r="Q50" s="75"/>
      <c r="S50" s="80" t="s">
        <v>247</v>
      </c>
      <c r="T50" s="93">
        <v>3</v>
      </c>
      <c r="V50" s="86"/>
      <c r="W50" s="75"/>
      <c r="Y50" s="86"/>
      <c r="Z50" s="75"/>
      <c r="AB50" s="86"/>
      <c r="AC50" s="75"/>
      <c r="AE50" s="86"/>
      <c r="AF50" s="75"/>
      <c r="AH50" s="86"/>
      <c r="AI50" s="75"/>
      <c r="AK50" s="97" t="s">
        <v>467</v>
      </c>
      <c r="AL50" s="98">
        <v>57</v>
      </c>
    </row>
    <row r="51" spans="1:39" ht="30" x14ac:dyDescent="0.2">
      <c r="A51" s="31"/>
      <c r="B51" s="83"/>
      <c r="D51" s="86"/>
      <c r="E51" s="75"/>
      <c r="G51" s="80" t="s">
        <v>156</v>
      </c>
      <c r="H51" s="87">
        <v>46</v>
      </c>
      <c r="J51" s="80" t="s">
        <v>238</v>
      </c>
      <c r="K51" s="104" t="s">
        <v>326</v>
      </c>
      <c r="M51" s="86"/>
      <c r="N51" s="75"/>
      <c r="P51" s="86"/>
      <c r="Q51" s="75"/>
      <c r="S51" s="80" t="s">
        <v>248</v>
      </c>
      <c r="T51" s="93">
        <v>4</v>
      </c>
      <c r="V51" s="86"/>
      <c r="W51" s="75"/>
      <c r="Y51" s="86"/>
      <c r="Z51" s="75"/>
      <c r="AB51" s="86"/>
      <c r="AC51" s="75"/>
      <c r="AE51" s="86"/>
      <c r="AF51" s="75"/>
      <c r="AH51" s="86"/>
      <c r="AI51" s="75"/>
      <c r="AK51" s="97" t="s">
        <v>468</v>
      </c>
      <c r="AL51" s="98">
        <v>56</v>
      </c>
    </row>
    <row r="52" spans="1:39" ht="15" x14ac:dyDescent="0.2">
      <c r="A52" s="31"/>
      <c r="B52" s="83"/>
      <c r="D52" s="86"/>
      <c r="E52" s="75"/>
      <c r="G52" s="80" t="s">
        <v>157</v>
      </c>
      <c r="H52" s="87">
        <v>47</v>
      </c>
      <c r="J52" s="80" t="s">
        <v>239</v>
      </c>
      <c r="K52" s="104" t="s">
        <v>327</v>
      </c>
      <c r="M52" s="86"/>
      <c r="N52" s="75"/>
      <c r="P52" s="86"/>
      <c r="Q52" s="75"/>
      <c r="S52" s="80" t="s">
        <v>249</v>
      </c>
      <c r="T52" s="93">
        <v>1</v>
      </c>
      <c r="V52" s="86"/>
      <c r="W52" s="75"/>
      <c r="Y52" s="86"/>
      <c r="Z52" s="75"/>
      <c r="AB52" s="86"/>
      <c r="AC52" s="75"/>
      <c r="AE52" s="86"/>
      <c r="AF52" s="75"/>
      <c r="AH52" s="86"/>
      <c r="AI52" s="75"/>
      <c r="AK52" s="97" t="s">
        <v>469</v>
      </c>
      <c r="AL52" s="98">
        <v>59</v>
      </c>
      <c r="AM52" s="76" t="s">
        <v>570</v>
      </c>
    </row>
    <row r="53" spans="1:39" ht="15" x14ac:dyDescent="0.2">
      <c r="A53" s="31"/>
      <c r="B53" s="83"/>
      <c r="D53" s="86"/>
      <c r="E53" s="75"/>
      <c r="G53" s="80" t="s">
        <v>158</v>
      </c>
      <c r="H53" s="87">
        <v>48</v>
      </c>
      <c r="J53" s="80" t="s">
        <v>188</v>
      </c>
      <c r="K53" s="104">
        <v>2.2999999999999998</v>
      </c>
      <c r="M53" s="86"/>
      <c r="N53" s="75"/>
      <c r="P53" s="86"/>
      <c r="Q53" s="75"/>
      <c r="S53" s="80" t="s">
        <v>250</v>
      </c>
      <c r="T53" s="93">
        <v>2</v>
      </c>
      <c r="V53" s="86"/>
      <c r="W53" s="75"/>
      <c r="Y53" s="86"/>
      <c r="Z53" s="75"/>
      <c r="AB53" s="86"/>
      <c r="AC53" s="75"/>
      <c r="AE53" s="86"/>
      <c r="AF53" s="75"/>
      <c r="AH53" s="86"/>
      <c r="AI53" s="75"/>
      <c r="AK53" s="97" t="s">
        <v>470</v>
      </c>
      <c r="AL53" s="98">
        <v>65</v>
      </c>
    </row>
    <row r="54" spans="1:39" ht="30" x14ac:dyDescent="0.2">
      <c r="A54" s="31"/>
      <c r="B54" s="83"/>
      <c r="D54" s="86"/>
      <c r="E54" s="75"/>
      <c r="G54" s="80" t="s">
        <v>159</v>
      </c>
      <c r="H54" s="87">
        <v>49</v>
      </c>
      <c r="J54" s="80" t="s">
        <v>240</v>
      </c>
      <c r="K54" s="104" t="s">
        <v>328</v>
      </c>
      <c r="M54" s="86"/>
      <c r="N54" s="75"/>
      <c r="P54" s="86"/>
      <c r="Q54" s="75"/>
      <c r="S54" s="80" t="s">
        <v>251</v>
      </c>
      <c r="T54" s="93">
        <v>3</v>
      </c>
      <c r="V54" s="86"/>
      <c r="W54" s="75"/>
      <c r="Y54" s="86"/>
      <c r="Z54" s="75"/>
      <c r="AB54" s="86"/>
      <c r="AC54" s="75"/>
      <c r="AE54" s="86"/>
      <c r="AF54" s="75"/>
      <c r="AH54" s="86"/>
      <c r="AI54" s="75"/>
      <c r="AK54" s="97" t="s">
        <v>471</v>
      </c>
      <c r="AL54" s="98">
        <v>69</v>
      </c>
    </row>
    <row r="55" spans="1:39" ht="15" x14ac:dyDescent="0.2">
      <c r="A55" s="31"/>
      <c r="B55" s="83"/>
      <c r="D55" s="86"/>
      <c r="E55" s="75"/>
      <c r="G55" s="80" t="s">
        <v>160</v>
      </c>
      <c r="H55" s="87">
        <v>50</v>
      </c>
      <c r="J55" s="80" t="s">
        <v>241</v>
      </c>
      <c r="K55" s="104" t="s">
        <v>329</v>
      </c>
      <c r="M55" s="86"/>
      <c r="N55" s="75"/>
      <c r="P55" s="86"/>
      <c r="Q55" s="75"/>
      <c r="S55" s="80" t="s">
        <v>252</v>
      </c>
      <c r="T55" s="93">
        <v>4</v>
      </c>
      <c r="V55" s="86"/>
      <c r="W55" s="75"/>
      <c r="Y55" s="86"/>
      <c r="Z55" s="75"/>
      <c r="AB55" s="86"/>
      <c r="AC55" s="75"/>
      <c r="AE55" s="86"/>
      <c r="AF55" s="75"/>
      <c r="AH55" s="86"/>
      <c r="AI55" s="75"/>
      <c r="AK55" s="97" t="s">
        <v>472</v>
      </c>
      <c r="AL55" s="98">
        <v>85</v>
      </c>
    </row>
    <row r="56" spans="1:39" ht="30" x14ac:dyDescent="0.2">
      <c r="A56" s="31"/>
      <c r="B56" s="83"/>
      <c r="D56" s="86"/>
      <c r="E56" s="75"/>
      <c r="G56" s="80" t="s">
        <v>161</v>
      </c>
      <c r="H56" s="87">
        <v>51</v>
      </c>
      <c r="J56" s="80" t="s">
        <v>242</v>
      </c>
      <c r="K56" s="104" t="s">
        <v>330</v>
      </c>
      <c r="M56" s="86"/>
      <c r="N56" s="75"/>
      <c r="P56" s="86"/>
      <c r="Q56" s="75"/>
      <c r="S56" s="80" t="s">
        <v>253</v>
      </c>
      <c r="T56" s="93">
        <v>5</v>
      </c>
      <c r="V56" s="86"/>
      <c r="W56" s="75"/>
      <c r="Y56" s="86"/>
      <c r="Z56" s="75"/>
      <c r="AB56" s="86"/>
      <c r="AC56" s="75"/>
      <c r="AE56" s="86"/>
      <c r="AF56" s="75"/>
      <c r="AH56" s="86"/>
      <c r="AI56" s="75"/>
      <c r="AK56" s="97" t="s">
        <v>473</v>
      </c>
      <c r="AL56" s="98">
        <v>87</v>
      </c>
    </row>
    <row r="57" spans="1:39" ht="30" x14ac:dyDescent="0.2">
      <c r="A57" s="31"/>
      <c r="B57" s="83"/>
      <c r="D57" s="86"/>
      <c r="E57" s="75"/>
      <c r="G57" s="80" t="s">
        <v>162</v>
      </c>
      <c r="H57" s="87">
        <v>52</v>
      </c>
      <c r="J57" s="80" t="s">
        <v>243</v>
      </c>
      <c r="K57" s="104" t="s">
        <v>331</v>
      </c>
      <c r="M57" s="86"/>
      <c r="N57" s="75"/>
      <c r="P57" s="86"/>
      <c r="Q57" s="75"/>
      <c r="S57" s="80" t="s">
        <v>254</v>
      </c>
      <c r="T57" s="93" t="s">
        <v>202</v>
      </c>
      <c r="V57" s="86"/>
      <c r="W57" s="75"/>
      <c r="Y57" s="86"/>
      <c r="Z57" s="75"/>
      <c r="AB57" s="86"/>
      <c r="AC57" s="75"/>
      <c r="AE57" s="86"/>
      <c r="AF57" s="75"/>
      <c r="AH57" s="86"/>
      <c r="AI57" s="75"/>
      <c r="AK57" s="97" t="s">
        <v>474</v>
      </c>
      <c r="AL57" s="98">
        <v>112</v>
      </c>
    </row>
    <row r="58" spans="1:39" ht="15" x14ac:dyDescent="0.2">
      <c r="A58" s="31"/>
      <c r="B58" s="83"/>
      <c r="D58" s="86"/>
      <c r="E58" s="75"/>
      <c r="G58" s="80" t="s">
        <v>163</v>
      </c>
      <c r="H58" s="87">
        <v>53</v>
      </c>
      <c r="J58" s="80" t="s">
        <v>244</v>
      </c>
      <c r="K58" s="104" t="s">
        <v>332</v>
      </c>
      <c r="M58" s="86"/>
      <c r="N58" s="75"/>
      <c r="P58" s="86"/>
      <c r="Q58" s="75"/>
      <c r="S58" s="80" t="s">
        <v>255</v>
      </c>
      <c r="T58" s="93">
        <v>1</v>
      </c>
      <c r="V58" s="86"/>
      <c r="W58" s="75"/>
      <c r="Y58" s="86"/>
      <c r="Z58" s="75"/>
      <c r="AB58" s="86"/>
      <c r="AC58" s="75"/>
      <c r="AE58" s="86"/>
      <c r="AF58" s="75"/>
      <c r="AH58" s="86"/>
      <c r="AI58" s="75"/>
      <c r="AK58" s="80" t="s">
        <v>475</v>
      </c>
      <c r="AL58" s="98">
        <v>4</v>
      </c>
    </row>
    <row r="59" spans="1:39" ht="30" x14ac:dyDescent="0.2">
      <c r="A59" s="31"/>
      <c r="B59" s="83"/>
      <c r="D59" s="86"/>
      <c r="E59" s="75"/>
      <c r="G59" s="80" t="s">
        <v>164</v>
      </c>
      <c r="H59" s="87">
        <v>54</v>
      </c>
      <c r="J59" s="80" t="s">
        <v>189</v>
      </c>
      <c r="K59" s="104">
        <v>2.4</v>
      </c>
      <c r="M59" s="86"/>
      <c r="N59" s="75"/>
      <c r="P59" s="86"/>
      <c r="Q59" s="75"/>
      <c r="S59" s="80" t="s">
        <v>256</v>
      </c>
      <c r="T59" s="93">
        <v>2</v>
      </c>
      <c r="V59" s="86"/>
      <c r="W59" s="75"/>
      <c r="Y59" s="86"/>
      <c r="Z59" s="75"/>
      <c r="AB59" s="86"/>
      <c r="AC59" s="75"/>
      <c r="AE59" s="86"/>
      <c r="AF59" s="75"/>
      <c r="AH59" s="86"/>
      <c r="AI59" s="75"/>
      <c r="AK59" s="80" t="s">
        <v>476</v>
      </c>
      <c r="AL59" s="98">
        <v>10</v>
      </c>
    </row>
    <row r="60" spans="1:39" ht="30" x14ac:dyDescent="0.2">
      <c r="A60" s="31"/>
      <c r="B60" s="83"/>
      <c r="D60" s="86"/>
      <c r="E60" s="75"/>
      <c r="G60" s="80" t="s">
        <v>165</v>
      </c>
      <c r="H60" s="87">
        <v>55</v>
      </c>
      <c r="J60" s="80" t="s">
        <v>245</v>
      </c>
      <c r="K60" s="104" t="s">
        <v>333</v>
      </c>
      <c r="M60" s="86"/>
      <c r="N60" s="75"/>
      <c r="P60" s="86"/>
      <c r="Q60" s="75"/>
      <c r="S60" s="80" t="s">
        <v>257</v>
      </c>
      <c r="T60" s="93">
        <v>3</v>
      </c>
      <c r="V60" s="86"/>
      <c r="W60" s="75"/>
      <c r="Y60" s="86"/>
      <c r="Z60" s="75"/>
      <c r="AB60" s="86"/>
      <c r="AC60" s="75"/>
      <c r="AE60" s="86"/>
      <c r="AF60" s="75"/>
      <c r="AH60" s="86"/>
      <c r="AI60" s="75"/>
      <c r="AK60" s="80" t="s">
        <v>477</v>
      </c>
      <c r="AL60" s="98">
        <v>14</v>
      </c>
    </row>
    <row r="61" spans="1:39" ht="30" x14ac:dyDescent="0.2">
      <c r="A61" s="31"/>
      <c r="B61" s="83"/>
      <c r="D61" s="86"/>
      <c r="E61" s="75"/>
      <c r="G61" s="80" t="s">
        <v>166</v>
      </c>
      <c r="H61" s="87">
        <v>56</v>
      </c>
      <c r="J61" s="80" t="s">
        <v>246</v>
      </c>
      <c r="K61" s="104" t="s">
        <v>334</v>
      </c>
      <c r="M61" s="86"/>
      <c r="N61" s="75"/>
      <c r="P61" s="86"/>
      <c r="Q61" s="75"/>
      <c r="S61" s="80" t="s">
        <v>258</v>
      </c>
      <c r="T61" s="93">
        <v>4</v>
      </c>
      <c r="V61" s="86"/>
      <c r="W61" s="75"/>
      <c r="Y61" s="86"/>
      <c r="Z61" s="75"/>
      <c r="AB61" s="86"/>
      <c r="AC61" s="75"/>
      <c r="AE61" s="86"/>
      <c r="AF61" s="75"/>
      <c r="AH61" s="86"/>
      <c r="AI61" s="75"/>
      <c r="AK61" s="80" t="s">
        <v>478</v>
      </c>
      <c r="AL61" s="98">
        <v>79</v>
      </c>
    </row>
    <row r="62" spans="1:39" ht="45" x14ac:dyDescent="0.2">
      <c r="A62" s="31"/>
      <c r="B62" s="83"/>
      <c r="D62" s="86"/>
      <c r="E62" s="75"/>
      <c r="G62" s="80" t="s">
        <v>167</v>
      </c>
      <c r="H62" s="87">
        <v>57</v>
      </c>
      <c r="J62" s="80" t="s">
        <v>247</v>
      </c>
      <c r="K62" s="104" t="s">
        <v>335</v>
      </c>
      <c r="M62" s="86"/>
      <c r="N62" s="75"/>
      <c r="P62" s="86"/>
      <c r="Q62" s="75"/>
      <c r="S62" s="80" t="s">
        <v>259</v>
      </c>
      <c r="T62" s="93">
        <v>5</v>
      </c>
      <c r="V62" s="86"/>
      <c r="W62" s="75"/>
      <c r="Y62" s="86"/>
      <c r="Z62" s="75"/>
      <c r="AB62" s="86"/>
      <c r="AC62" s="75"/>
      <c r="AE62" s="86"/>
      <c r="AF62" s="75"/>
      <c r="AH62" s="86"/>
      <c r="AI62" s="75"/>
      <c r="AK62" s="80" t="s">
        <v>479</v>
      </c>
      <c r="AL62" s="98">
        <v>113</v>
      </c>
    </row>
    <row r="63" spans="1:39" ht="30" x14ac:dyDescent="0.2">
      <c r="A63" s="31"/>
      <c r="B63" s="83"/>
      <c r="D63" s="86"/>
      <c r="E63" s="75"/>
      <c r="G63" s="80" t="s">
        <v>168</v>
      </c>
      <c r="H63" s="87">
        <v>58</v>
      </c>
      <c r="J63" s="80" t="s">
        <v>248</v>
      </c>
      <c r="K63" s="104" t="s">
        <v>336</v>
      </c>
      <c r="M63" s="86"/>
      <c r="N63" s="75"/>
      <c r="P63" s="86"/>
      <c r="Q63" s="75"/>
      <c r="S63" s="80" t="s">
        <v>260</v>
      </c>
      <c r="T63" s="93">
        <v>6</v>
      </c>
      <c r="V63" s="86"/>
      <c r="W63" s="75"/>
      <c r="Y63" s="86"/>
      <c r="Z63" s="75"/>
      <c r="AB63" s="86"/>
      <c r="AC63" s="75"/>
      <c r="AE63" s="86"/>
      <c r="AF63" s="75"/>
      <c r="AH63" s="86"/>
      <c r="AI63" s="75"/>
      <c r="AK63" s="80" t="s">
        <v>480</v>
      </c>
      <c r="AL63" s="98">
        <v>82</v>
      </c>
    </row>
    <row r="64" spans="1:39" ht="30" x14ac:dyDescent="0.2">
      <c r="A64" s="31"/>
      <c r="B64" s="83"/>
      <c r="D64" s="86"/>
      <c r="E64" s="75"/>
      <c r="G64" s="80" t="s">
        <v>169</v>
      </c>
      <c r="H64" s="87">
        <v>59</v>
      </c>
      <c r="J64" s="80" t="s">
        <v>190</v>
      </c>
      <c r="K64" s="104">
        <v>2.5</v>
      </c>
      <c r="M64" s="86"/>
      <c r="N64" s="75"/>
      <c r="P64" s="86"/>
      <c r="Q64" s="75"/>
      <c r="S64" s="80" t="s">
        <v>261</v>
      </c>
      <c r="T64" s="93">
        <v>7</v>
      </c>
      <c r="V64" s="86"/>
      <c r="W64" s="75"/>
      <c r="Y64" s="86"/>
      <c r="Z64" s="75"/>
      <c r="AB64" s="86"/>
      <c r="AC64" s="75"/>
      <c r="AE64" s="86"/>
      <c r="AF64" s="75"/>
      <c r="AH64" s="86"/>
      <c r="AI64" s="75"/>
      <c r="AK64" s="80" t="s">
        <v>481</v>
      </c>
      <c r="AL64" s="98">
        <v>86</v>
      </c>
    </row>
    <row r="65" spans="1:38" ht="15" x14ac:dyDescent="0.2">
      <c r="A65" s="31"/>
      <c r="B65" s="83"/>
      <c r="D65" s="86"/>
      <c r="E65" s="75"/>
      <c r="G65" s="80" t="s">
        <v>170</v>
      </c>
      <c r="H65" s="87">
        <v>60</v>
      </c>
      <c r="J65" s="80" t="s">
        <v>249</v>
      </c>
      <c r="K65" s="104" t="s">
        <v>337</v>
      </c>
      <c r="M65" s="86"/>
      <c r="N65" s="75"/>
      <c r="P65" s="86"/>
      <c r="Q65" s="75"/>
      <c r="S65" s="80" t="s">
        <v>262</v>
      </c>
      <c r="T65" s="93">
        <v>8</v>
      </c>
      <c r="V65" s="86"/>
      <c r="W65" s="75"/>
      <c r="Y65" s="86"/>
      <c r="Z65" s="75"/>
      <c r="AB65" s="86"/>
      <c r="AC65" s="75"/>
      <c r="AE65" s="86"/>
      <c r="AF65" s="75"/>
      <c r="AH65" s="86"/>
      <c r="AI65" s="75"/>
      <c r="AK65" s="80" t="s">
        <v>482</v>
      </c>
      <c r="AL65" s="98">
        <v>89</v>
      </c>
    </row>
    <row r="66" spans="1:38" ht="15" x14ac:dyDescent="0.2">
      <c r="A66" s="31"/>
      <c r="B66" s="83"/>
      <c r="D66" s="86"/>
      <c r="E66" s="75"/>
      <c r="G66" s="80" t="s">
        <v>171</v>
      </c>
      <c r="H66" s="87">
        <v>61</v>
      </c>
      <c r="J66" s="80" t="s">
        <v>250</v>
      </c>
      <c r="K66" s="104" t="s">
        <v>338</v>
      </c>
      <c r="M66" s="86"/>
      <c r="N66" s="75"/>
      <c r="P66" s="86"/>
      <c r="Q66" s="75"/>
      <c r="S66" s="80" t="s">
        <v>263</v>
      </c>
      <c r="T66" s="93">
        <v>9</v>
      </c>
      <c r="V66" s="86"/>
      <c r="W66" s="75"/>
      <c r="Y66" s="86"/>
      <c r="Z66" s="75"/>
      <c r="AB66" s="86"/>
      <c r="AC66" s="75"/>
      <c r="AE66" s="86"/>
      <c r="AF66" s="75"/>
      <c r="AH66" s="86"/>
      <c r="AI66" s="75"/>
      <c r="AK66" s="80" t="s">
        <v>483</v>
      </c>
      <c r="AL66" s="98">
        <v>92</v>
      </c>
    </row>
    <row r="67" spans="1:38" ht="15" x14ac:dyDescent="0.2">
      <c r="A67" s="31"/>
      <c r="B67" s="83"/>
      <c r="D67" s="86"/>
      <c r="E67" s="75"/>
      <c r="G67" s="80" t="s">
        <v>142</v>
      </c>
      <c r="H67" s="87">
        <v>62</v>
      </c>
      <c r="J67" s="80" t="s">
        <v>251</v>
      </c>
      <c r="K67" s="104" t="s">
        <v>339</v>
      </c>
      <c r="M67" s="86"/>
      <c r="N67" s="75"/>
      <c r="P67" s="86"/>
      <c r="Q67" s="75"/>
      <c r="S67" s="80" t="s">
        <v>264</v>
      </c>
      <c r="T67" s="93">
        <v>1</v>
      </c>
      <c r="V67" s="86"/>
      <c r="W67" s="75"/>
      <c r="Y67" s="86"/>
      <c r="Z67" s="75"/>
      <c r="AB67" s="86"/>
      <c r="AC67" s="75"/>
      <c r="AE67" s="86"/>
      <c r="AF67" s="75"/>
      <c r="AH67" s="86"/>
      <c r="AI67" s="75"/>
      <c r="AK67" s="80" t="s">
        <v>484</v>
      </c>
      <c r="AL67" s="98">
        <v>99</v>
      </c>
    </row>
    <row r="68" spans="1:38" ht="15" x14ac:dyDescent="0.2">
      <c r="A68" s="31"/>
      <c r="B68" s="83"/>
      <c r="D68" s="86"/>
      <c r="E68" s="75"/>
      <c r="G68" s="80" t="s">
        <v>172</v>
      </c>
      <c r="H68" s="87">
        <v>63</v>
      </c>
      <c r="J68" s="80" t="s">
        <v>252</v>
      </c>
      <c r="K68" s="104" t="s">
        <v>340</v>
      </c>
      <c r="M68" s="86"/>
      <c r="N68" s="75"/>
      <c r="P68" s="86"/>
      <c r="Q68" s="75"/>
      <c r="S68" s="80" t="s">
        <v>265</v>
      </c>
      <c r="T68" s="93">
        <v>1</v>
      </c>
      <c r="V68" s="86"/>
      <c r="W68" s="75"/>
      <c r="Y68" s="86"/>
      <c r="Z68" s="75"/>
      <c r="AB68" s="86"/>
      <c r="AC68" s="75"/>
      <c r="AE68" s="86"/>
      <c r="AF68" s="75"/>
      <c r="AH68" s="86"/>
      <c r="AI68" s="75"/>
      <c r="AK68" s="80" t="s">
        <v>485</v>
      </c>
      <c r="AL68" s="98">
        <v>103</v>
      </c>
    </row>
    <row r="69" spans="1:38" ht="45" x14ac:dyDescent="0.2">
      <c r="A69" s="31"/>
      <c r="B69" s="83"/>
      <c r="D69" s="86"/>
      <c r="E69" s="75"/>
      <c r="G69" s="80" t="s">
        <v>173</v>
      </c>
      <c r="H69" s="87">
        <v>64</v>
      </c>
      <c r="J69" s="80" t="s">
        <v>253</v>
      </c>
      <c r="K69" s="104" t="s">
        <v>341</v>
      </c>
      <c r="M69" s="86"/>
      <c r="N69" s="75"/>
      <c r="P69" s="86"/>
      <c r="Q69" s="75"/>
      <c r="S69" s="80" t="s">
        <v>266</v>
      </c>
      <c r="T69" s="93">
        <v>2</v>
      </c>
      <c r="V69" s="86"/>
      <c r="W69" s="75"/>
      <c r="Y69" s="86"/>
      <c r="Z69" s="75"/>
      <c r="AB69" s="86"/>
      <c r="AC69" s="75"/>
      <c r="AE69" s="86"/>
      <c r="AF69" s="75"/>
      <c r="AH69" s="86"/>
      <c r="AI69" s="75"/>
      <c r="AK69" s="80" t="s">
        <v>486</v>
      </c>
      <c r="AL69" s="98">
        <v>108</v>
      </c>
    </row>
    <row r="70" spans="1:38" ht="30" x14ac:dyDescent="0.2">
      <c r="A70" s="31"/>
      <c r="B70" s="83"/>
      <c r="D70" s="86"/>
      <c r="E70" s="75"/>
      <c r="G70" s="80"/>
      <c r="H70" s="88"/>
      <c r="J70" s="80" t="s">
        <v>254</v>
      </c>
      <c r="K70" s="104" t="s">
        <v>342</v>
      </c>
      <c r="M70" s="86"/>
      <c r="N70" s="75"/>
      <c r="P70" s="86"/>
      <c r="Q70" s="75"/>
      <c r="S70" s="80" t="s">
        <v>267</v>
      </c>
      <c r="T70" s="93">
        <v>1</v>
      </c>
      <c r="V70" s="86"/>
      <c r="W70" s="75"/>
      <c r="Y70" s="86"/>
      <c r="Z70" s="75"/>
      <c r="AB70" s="86"/>
      <c r="AC70" s="75"/>
      <c r="AE70" s="86"/>
      <c r="AF70" s="75"/>
      <c r="AH70" s="86"/>
      <c r="AI70" s="75"/>
      <c r="AK70" s="80" t="s">
        <v>487</v>
      </c>
      <c r="AL70" s="98">
        <v>119</v>
      </c>
    </row>
    <row r="71" spans="1:38" ht="15" x14ac:dyDescent="0.2">
      <c r="A71" s="31"/>
      <c r="B71" s="83"/>
      <c r="D71" s="86"/>
      <c r="E71" s="75"/>
      <c r="G71" s="80"/>
      <c r="H71" s="88"/>
      <c r="J71" s="80" t="s">
        <v>191</v>
      </c>
      <c r="K71" s="104">
        <v>2.6</v>
      </c>
      <c r="M71" s="86"/>
      <c r="N71" s="75"/>
      <c r="P71" s="86"/>
      <c r="Q71" s="75"/>
      <c r="S71" s="80" t="s">
        <v>268</v>
      </c>
      <c r="T71" s="93">
        <v>2</v>
      </c>
      <c r="V71" s="86"/>
      <c r="W71" s="75"/>
      <c r="Y71" s="86"/>
      <c r="Z71" s="75"/>
      <c r="AB71" s="86"/>
      <c r="AC71" s="75"/>
      <c r="AE71" s="86"/>
      <c r="AF71" s="75"/>
      <c r="AH71" s="86"/>
      <c r="AI71" s="75"/>
      <c r="AK71" s="80" t="s">
        <v>488</v>
      </c>
      <c r="AL71" s="98">
        <v>121</v>
      </c>
    </row>
    <row r="72" spans="1:38" ht="15" x14ac:dyDescent="0.2">
      <c r="A72" s="31"/>
      <c r="B72" s="83"/>
      <c r="D72" s="86"/>
      <c r="E72" s="75"/>
      <c r="G72" s="80"/>
      <c r="H72" s="88"/>
      <c r="J72" s="80" t="s">
        <v>255</v>
      </c>
      <c r="K72" s="104" t="s">
        <v>343</v>
      </c>
      <c r="M72" s="86"/>
      <c r="N72" s="75"/>
      <c r="P72" s="86"/>
      <c r="Q72" s="75"/>
      <c r="S72" s="80" t="s">
        <v>269</v>
      </c>
      <c r="T72" s="93">
        <v>3</v>
      </c>
      <c r="V72" s="86"/>
      <c r="W72" s="75"/>
      <c r="Y72" s="86"/>
      <c r="Z72" s="75"/>
      <c r="AB72" s="86"/>
      <c r="AC72" s="75"/>
      <c r="AE72" s="86"/>
      <c r="AF72" s="75"/>
      <c r="AH72" s="86"/>
      <c r="AI72" s="75"/>
      <c r="AK72" s="80" t="s">
        <v>489</v>
      </c>
      <c r="AL72" s="98">
        <v>122</v>
      </c>
    </row>
    <row r="73" spans="1:38" ht="15" x14ac:dyDescent="0.2">
      <c r="A73" s="31"/>
      <c r="B73" s="83"/>
      <c r="D73" s="86"/>
      <c r="E73" s="75"/>
      <c r="G73" s="80"/>
      <c r="H73" s="88"/>
      <c r="J73" s="80" t="s">
        <v>256</v>
      </c>
      <c r="K73" s="104" t="s">
        <v>344</v>
      </c>
      <c r="M73" s="86"/>
      <c r="N73" s="75"/>
      <c r="P73" s="86"/>
      <c r="Q73" s="75"/>
      <c r="S73" s="80" t="s">
        <v>270</v>
      </c>
      <c r="T73" s="93">
        <v>4</v>
      </c>
      <c r="V73" s="86"/>
      <c r="W73" s="75"/>
      <c r="Y73" s="86"/>
      <c r="Z73" s="75"/>
      <c r="AB73" s="86"/>
      <c r="AC73" s="75"/>
      <c r="AE73" s="86"/>
      <c r="AF73" s="75"/>
      <c r="AH73" s="86"/>
      <c r="AI73" s="75"/>
      <c r="AK73" s="80" t="s">
        <v>490</v>
      </c>
      <c r="AL73" s="98">
        <v>23</v>
      </c>
    </row>
    <row r="74" spans="1:38" ht="15" x14ac:dyDescent="0.2">
      <c r="A74" s="31"/>
      <c r="B74" s="83"/>
      <c r="D74" s="86"/>
      <c r="E74" s="75"/>
      <c r="G74" s="80"/>
      <c r="H74" s="88"/>
      <c r="J74" s="80" t="s">
        <v>257</v>
      </c>
      <c r="K74" s="104" t="s">
        <v>345</v>
      </c>
      <c r="M74" s="86"/>
      <c r="N74" s="75"/>
      <c r="P74" s="86"/>
      <c r="Q74" s="75"/>
      <c r="S74" s="80" t="s">
        <v>271</v>
      </c>
      <c r="T74" s="93">
        <v>5</v>
      </c>
      <c r="V74" s="86"/>
      <c r="W74" s="75"/>
      <c r="Y74" s="86"/>
      <c r="Z74" s="75"/>
      <c r="AB74" s="86"/>
      <c r="AC74" s="75"/>
      <c r="AE74" s="86"/>
      <c r="AF74" s="75"/>
      <c r="AH74" s="86"/>
      <c r="AI74" s="75"/>
      <c r="AK74" s="97" t="s">
        <v>491</v>
      </c>
      <c r="AL74" s="98">
        <v>11</v>
      </c>
    </row>
    <row r="75" spans="1:38" ht="30" x14ac:dyDescent="0.2">
      <c r="A75" s="31"/>
      <c r="B75" s="83"/>
      <c r="D75" s="86"/>
      <c r="E75" s="75"/>
      <c r="G75" s="80"/>
      <c r="H75" s="88"/>
      <c r="J75" s="80" t="s">
        <v>258</v>
      </c>
      <c r="K75" s="104" t="s">
        <v>346</v>
      </c>
      <c r="M75" s="86"/>
      <c r="N75" s="75"/>
      <c r="P75" s="86"/>
      <c r="Q75" s="75"/>
      <c r="S75" s="80" t="s">
        <v>272</v>
      </c>
      <c r="T75" s="93">
        <v>6</v>
      </c>
      <c r="V75" s="86"/>
      <c r="W75" s="75"/>
      <c r="Y75" s="86"/>
      <c r="Z75" s="75"/>
      <c r="AB75" s="86"/>
      <c r="AC75" s="75"/>
      <c r="AE75" s="86"/>
      <c r="AF75" s="75"/>
      <c r="AH75" s="86"/>
      <c r="AI75" s="75"/>
      <c r="AK75" s="97" t="s">
        <v>492</v>
      </c>
      <c r="AL75" s="98">
        <v>32</v>
      </c>
    </row>
    <row r="76" spans="1:38" ht="15" x14ac:dyDescent="0.2">
      <c r="A76" s="31"/>
      <c r="B76" s="83"/>
      <c r="D76" s="86"/>
      <c r="E76" s="75"/>
      <c r="G76" s="80"/>
      <c r="H76" s="88"/>
      <c r="J76" s="80" t="s">
        <v>259</v>
      </c>
      <c r="K76" s="104" t="s">
        <v>347</v>
      </c>
      <c r="M76" s="86"/>
      <c r="N76" s="75"/>
      <c r="P76" s="86"/>
      <c r="Q76" s="75"/>
      <c r="S76" s="80" t="s">
        <v>273</v>
      </c>
      <c r="T76" s="93">
        <v>1</v>
      </c>
      <c r="V76" s="86"/>
      <c r="W76" s="75"/>
      <c r="Y76" s="86"/>
      <c r="Z76" s="75"/>
      <c r="AB76" s="86"/>
      <c r="AC76" s="75"/>
      <c r="AE76" s="86"/>
      <c r="AF76" s="75"/>
      <c r="AH76" s="86"/>
      <c r="AI76" s="75"/>
      <c r="AK76" s="97" t="s">
        <v>493</v>
      </c>
      <c r="AL76" s="98">
        <v>34</v>
      </c>
    </row>
    <row r="77" spans="1:38" ht="15" x14ac:dyDescent="0.2">
      <c r="A77" s="31"/>
      <c r="B77" s="83"/>
      <c r="D77" s="86"/>
      <c r="E77" s="75"/>
      <c r="G77" s="80"/>
      <c r="H77" s="88"/>
      <c r="J77" s="80" t="s">
        <v>260</v>
      </c>
      <c r="K77" s="104" t="s">
        <v>348</v>
      </c>
      <c r="M77" s="86"/>
      <c r="N77" s="75"/>
      <c r="P77" s="86"/>
      <c r="Q77" s="75"/>
      <c r="S77" s="80" t="s">
        <v>274</v>
      </c>
      <c r="T77" s="93">
        <v>1</v>
      </c>
      <c r="V77" s="86"/>
      <c r="W77" s="75"/>
      <c r="Y77" s="86"/>
      <c r="Z77" s="75"/>
      <c r="AB77" s="86"/>
      <c r="AC77" s="75"/>
      <c r="AE77" s="86"/>
      <c r="AF77" s="75"/>
      <c r="AH77" s="86"/>
      <c r="AI77" s="75"/>
      <c r="AK77" s="97" t="s">
        <v>494</v>
      </c>
      <c r="AL77" s="98">
        <v>37</v>
      </c>
    </row>
    <row r="78" spans="1:38" ht="15" x14ac:dyDescent="0.2">
      <c r="A78" s="31"/>
      <c r="B78" s="83"/>
      <c r="D78" s="86"/>
      <c r="E78" s="75"/>
      <c r="G78" s="80"/>
      <c r="H78" s="88"/>
      <c r="J78" s="80" t="s">
        <v>261</v>
      </c>
      <c r="K78" s="104" t="s">
        <v>349</v>
      </c>
      <c r="M78" s="86"/>
      <c r="N78" s="75"/>
      <c r="P78" s="86"/>
      <c r="Q78" s="75"/>
      <c r="S78" s="80" t="s">
        <v>275</v>
      </c>
      <c r="T78" s="93">
        <v>1</v>
      </c>
      <c r="V78" s="86"/>
      <c r="W78" s="75"/>
      <c r="Y78" s="86"/>
      <c r="Z78" s="75"/>
      <c r="AB78" s="86"/>
      <c r="AC78" s="75"/>
      <c r="AE78" s="86"/>
      <c r="AF78" s="75"/>
      <c r="AH78" s="86"/>
      <c r="AI78" s="75"/>
      <c r="AK78" s="97" t="s">
        <v>495</v>
      </c>
      <c r="AL78" s="98">
        <v>54</v>
      </c>
    </row>
    <row r="79" spans="1:38" ht="15" x14ac:dyDescent="0.2">
      <c r="A79" s="31"/>
      <c r="B79" s="83"/>
      <c r="D79" s="86"/>
      <c r="E79" s="75"/>
      <c r="G79" s="80"/>
      <c r="H79" s="88"/>
      <c r="J79" s="80" t="s">
        <v>262</v>
      </c>
      <c r="K79" s="104" t="s">
        <v>350</v>
      </c>
      <c r="M79" s="86"/>
      <c r="N79" s="75"/>
      <c r="P79" s="86"/>
      <c r="Q79" s="75"/>
      <c r="S79" s="80" t="s">
        <v>276</v>
      </c>
      <c r="T79" s="93">
        <v>2</v>
      </c>
      <c r="V79" s="86"/>
      <c r="W79" s="75"/>
      <c r="Y79" s="86"/>
      <c r="Z79" s="75"/>
      <c r="AB79" s="86"/>
      <c r="AC79" s="75"/>
      <c r="AE79" s="86"/>
      <c r="AF79" s="75"/>
      <c r="AH79" s="86"/>
      <c r="AI79" s="75"/>
      <c r="AK79" s="97" t="s">
        <v>496</v>
      </c>
      <c r="AL79" s="98">
        <v>52</v>
      </c>
    </row>
    <row r="80" spans="1:38" ht="15" x14ac:dyDescent="0.2">
      <c r="A80" s="31"/>
      <c r="B80" s="83"/>
      <c r="D80" s="86"/>
      <c r="E80" s="75"/>
      <c r="G80" s="80"/>
      <c r="H80" s="88"/>
      <c r="J80" s="80" t="s">
        <v>263</v>
      </c>
      <c r="K80" s="104" t="s">
        <v>351</v>
      </c>
      <c r="M80" s="86"/>
      <c r="N80" s="75"/>
      <c r="P80" s="86"/>
      <c r="Q80" s="75"/>
      <c r="S80" s="80" t="s">
        <v>277</v>
      </c>
      <c r="T80" s="93">
        <v>1</v>
      </c>
      <c r="V80" s="86"/>
      <c r="W80" s="75"/>
      <c r="Y80" s="86"/>
      <c r="Z80" s="75"/>
      <c r="AB80" s="86"/>
      <c r="AC80" s="75"/>
      <c r="AE80" s="86"/>
      <c r="AF80" s="75"/>
      <c r="AH80" s="86"/>
      <c r="AI80" s="75"/>
      <c r="AK80" s="97" t="s">
        <v>497</v>
      </c>
      <c r="AL80" s="98">
        <v>88</v>
      </c>
    </row>
    <row r="81" spans="1:38" ht="15" x14ac:dyDescent="0.2">
      <c r="A81" s="31"/>
      <c r="B81" s="83"/>
      <c r="D81" s="86"/>
      <c r="E81" s="75"/>
      <c r="G81" s="80"/>
      <c r="H81" s="88"/>
      <c r="J81" s="80" t="s">
        <v>192</v>
      </c>
      <c r="K81" s="104">
        <v>2.7</v>
      </c>
      <c r="M81" s="86"/>
      <c r="N81" s="75"/>
      <c r="P81" s="86"/>
      <c r="Q81" s="75"/>
      <c r="S81" s="80" t="s">
        <v>278</v>
      </c>
      <c r="T81" s="93">
        <v>2</v>
      </c>
      <c r="V81" s="86"/>
      <c r="W81" s="75"/>
      <c r="Y81" s="86"/>
      <c r="Z81" s="75"/>
      <c r="AB81" s="86"/>
      <c r="AC81" s="75"/>
      <c r="AE81" s="86"/>
      <c r="AF81" s="75"/>
      <c r="AH81" s="86"/>
      <c r="AI81" s="75"/>
      <c r="AK81" s="97" t="s">
        <v>498</v>
      </c>
      <c r="AL81" s="98">
        <v>90</v>
      </c>
    </row>
    <row r="82" spans="1:38" ht="15" x14ac:dyDescent="0.2">
      <c r="A82" s="31"/>
      <c r="B82" s="83"/>
      <c r="D82" s="86"/>
      <c r="E82" s="75"/>
      <c r="G82" s="80"/>
      <c r="H82" s="88"/>
      <c r="J82" s="80" t="s">
        <v>264</v>
      </c>
      <c r="K82" s="104" t="s">
        <v>352</v>
      </c>
      <c r="M82" s="86"/>
      <c r="N82" s="75"/>
      <c r="P82" s="86"/>
      <c r="Q82" s="75"/>
      <c r="S82" s="80" t="s">
        <v>279</v>
      </c>
      <c r="T82" s="93">
        <v>3</v>
      </c>
      <c r="V82" s="86"/>
      <c r="W82" s="75"/>
      <c r="Y82" s="86"/>
      <c r="Z82" s="75"/>
      <c r="AB82" s="86"/>
      <c r="AC82" s="75"/>
      <c r="AE82" s="86"/>
      <c r="AF82" s="75"/>
      <c r="AH82" s="86"/>
      <c r="AI82" s="75"/>
      <c r="AK82" s="97" t="s">
        <v>499</v>
      </c>
      <c r="AL82" s="98">
        <v>102</v>
      </c>
    </row>
    <row r="83" spans="1:38" ht="15" x14ac:dyDescent="0.2">
      <c r="A83" s="31"/>
      <c r="B83" s="83"/>
      <c r="D83" s="86"/>
      <c r="E83" s="75"/>
      <c r="G83" s="80"/>
      <c r="H83" s="88"/>
      <c r="J83" s="80" t="s">
        <v>178</v>
      </c>
      <c r="K83" s="104">
        <v>3</v>
      </c>
      <c r="M83" s="86"/>
      <c r="N83" s="75"/>
      <c r="P83" s="86"/>
      <c r="Q83" s="75"/>
      <c r="S83" s="80" t="s">
        <v>280</v>
      </c>
      <c r="T83" s="93">
        <v>4</v>
      </c>
      <c r="V83" s="86"/>
      <c r="W83" s="75"/>
      <c r="Y83" s="86"/>
      <c r="Z83" s="75"/>
      <c r="AB83" s="86"/>
      <c r="AC83" s="75"/>
      <c r="AE83" s="86"/>
      <c r="AF83" s="75"/>
      <c r="AH83" s="86"/>
      <c r="AI83" s="75"/>
      <c r="AK83" s="97" t="s">
        <v>500</v>
      </c>
      <c r="AL83" s="98">
        <v>106</v>
      </c>
    </row>
    <row r="84" spans="1:38" ht="30" x14ac:dyDescent="0.2">
      <c r="A84" s="31"/>
      <c r="B84" s="83"/>
      <c r="D84" s="86"/>
      <c r="E84" s="75"/>
      <c r="G84" s="80"/>
      <c r="H84" s="88"/>
      <c r="J84" s="80" t="s">
        <v>193</v>
      </c>
      <c r="K84" s="104">
        <v>3.1</v>
      </c>
      <c r="M84" s="86"/>
      <c r="N84" s="75"/>
      <c r="P84" s="86"/>
      <c r="Q84" s="75"/>
      <c r="S84" s="80" t="s">
        <v>281</v>
      </c>
      <c r="T84" s="93">
        <v>1</v>
      </c>
      <c r="V84" s="86"/>
      <c r="W84" s="75"/>
      <c r="Y84" s="86"/>
      <c r="Z84" s="75"/>
      <c r="AB84" s="86"/>
      <c r="AC84" s="75"/>
      <c r="AE84" s="86"/>
      <c r="AF84" s="75"/>
      <c r="AH84" s="86"/>
      <c r="AI84" s="75"/>
      <c r="AK84" s="97" t="s">
        <v>501</v>
      </c>
      <c r="AL84" s="98">
        <v>110</v>
      </c>
    </row>
    <row r="85" spans="1:38" ht="15" x14ac:dyDescent="0.2">
      <c r="A85" s="31"/>
      <c r="B85" s="83"/>
      <c r="D85" s="86"/>
      <c r="E85" s="75"/>
      <c r="G85" s="80"/>
      <c r="H85" s="88"/>
      <c r="J85" s="80" t="s">
        <v>265</v>
      </c>
      <c r="K85" s="104" t="s">
        <v>353</v>
      </c>
      <c r="M85" s="86"/>
      <c r="N85" s="75"/>
      <c r="P85" s="86"/>
      <c r="Q85" s="75"/>
      <c r="S85" s="80" t="s">
        <v>282</v>
      </c>
      <c r="T85" s="93">
        <v>2</v>
      </c>
      <c r="V85" s="86"/>
      <c r="W85" s="75"/>
      <c r="Y85" s="86"/>
      <c r="Z85" s="75"/>
      <c r="AB85" s="86"/>
      <c r="AC85" s="75"/>
      <c r="AE85" s="86"/>
      <c r="AF85" s="75"/>
      <c r="AH85" s="86"/>
      <c r="AI85" s="75"/>
      <c r="AK85" s="99" t="s">
        <v>502</v>
      </c>
      <c r="AL85" s="98">
        <v>20</v>
      </c>
    </row>
    <row r="86" spans="1:38" ht="15" x14ac:dyDescent="0.2">
      <c r="A86" s="31"/>
      <c r="B86" s="83"/>
      <c r="D86" s="86"/>
      <c r="E86" s="75"/>
      <c r="G86" s="80"/>
      <c r="H86" s="88"/>
      <c r="J86" s="80" t="s">
        <v>266</v>
      </c>
      <c r="K86" s="104" t="s">
        <v>354</v>
      </c>
      <c r="M86" s="86"/>
      <c r="N86" s="75"/>
      <c r="P86" s="86"/>
      <c r="Q86" s="75"/>
      <c r="S86" s="80" t="s">
        <v>283</v>
      </c>
      <c r="T86" s="93">
        <v>3</v>
      </c>
      <c r="V86" s="86"/>
      <c r="W86" s="75"/>
      <c r="Y86" s="86"/>
      <c r="Z86" s="75"/>
      <c r="AB86" s="86"/>
      <c r="AC86" s="75"/>
      <c r="AE86" s="86"/>
      <c r="AF86" s="75"/>
      <c r="AH86" s="86"/>
      <c r="AI86" s="75"/>
      <c r="AK86" s="99" t="s">
        <v>503</v>
      </c>
      <c r="AL86" s="98">
        <v>67</v>
      </c>
    </row>
    <row r="87" spans="1:38" ht="30" x14ac:dyDescent="0.2">
      <c r="A87" s="31"/>
      <c r="B87" s="83"/>
      <c r="D87" s="86"/>
      <c r="E87" s="75"/>
      <c r="G87" s="80"/>
      <c r="H87" s="88"/>
      <c r="J87" s="80" t="s">
        <v>194</v>
      </c>
      <c r="K87" s="104">
        <v>3.2</v>
      </c>
      <c r="M87" s="86"/>
      <c r="N87" s="75"/>
      <c r="P87" s="86"/>
      <c r="Q87" s="75"/>
      <c r="S87" s="80" t="s">
        <v>284</v>
      </c>
      <c r="T87" s="93">
        <v>1</v>
      </c>
      <c r="V87" s="86"/>
      <c r="W87" s="75"/>
      <c r="Y87" s="86"/>
      <c r="Z87" s="75"/>
      <c r="AB87" s="86"/>
      <c r="AC87" s="75"/>
      <c r="AE87" s="86"/>
      <c r="AF87" s="75"/>
      <c r="AH87" s="86"/>
      <c r="AI87" s="75"/>
      <c r="AK87" s="99" t="s">
        <v>504</v>
      </c>
      <c r="AL87" s="98">
        <v>100</v>
      </c>
    </row>
    <row r="88" spans="1:38" ht="30" x14ac:dyDescent="0.2">
      <c r="A88" s="31"/>
      <c r="B88" s="83"/>
      <c r="D88" s="86"/>
      <c r="E88" s="75"/>
      <c r="G88" s="80"/>
      <c r="H88" s="88"/>
      <c r="J88" s="80" t="s">
        <v>267</v>
      </c>
      <c r="K88" s="104" t="s">
        <v>355</v>
      </c>
      <c r="M88" s="86"/>
      <c r="N88" s="75"/>
      <c r="P88" s="86"/>
      <c r="Q88" s="75"/>
      <c r="S88" s="80" t="s">
        <v>285</v>
      </c>
      <c r="T88" s="93">
        <v>1</v>
      </c>
      <c r="V88" s="86"/>
      <c r="W88" s="75"/>
      <c r="Y88" s="86"/>
      <c r="Z88" s="75"/>
      <c r="AB88" s="86"/>
      <c r="AC88" s="75"/>
      <c r="AE88" s="86"/>
      <c r="AF88" s="75"/>
      <c r="AH88" s="86"/>
      <c r="AI88" s="75"/>
      <c r="AK88" s="102" t="s">
        <v>505</v>
      </c>
      <c r="AL88" s="98">
        <v>12</v>
      </c>
    </row>
    <row r="89" spans="1:38" ht="30" x14ac:dyDescent="0.2">
      <c r="A89" s="31"/>
      <c r="B89" s="83"/>
      <c r="D89" s="86"/>
      <c r="E89" s="75"/>
      <c r="G89" s="80"/>
      <c r="H89" s="88"/>
      <c r="J89" s="80" t="s">
        <v>268</v>
      </c>
      <c r="K89" s="104" t="s">
        <v>356</v>
      </c>
      <c r="M89" s="86"/>
      <c r="N89" s="75"/>
      <c r="P89" s="86"/>
      <c r="Q89" s="75"/>
      <c r="S89" s="80" t="s">
        <v>286</v>
      </c>
      <c r="T89" s="93">
        <v>2</v>
      </c>
      <c r="V89" s="86"/>
      <c r="W89" s="75"/>
      <c r="Y89" s="86"/>
      <c r="Z89" s="75"/>
      <c r="AB89" s="86"/>
      <c r="AC89" s="75"/>
      <c r="AE89" s="86"/>
      <c r="AF89" s="75"/>
      <c r="AH89" s="86"/>
      <c r="AI89" s="75"/>
      <c r="AK89" s="102" t="s">
        <v>506</v>
      </c>
      <c r="AL89" s="98">
        <v>17</v>
      </c>
    </row>
    <row r="90" spans="1:38" ht="30" x14ac:dyDescent="0.2">
      <c r="A90" s="31"/>
      <c r="B90" s="83"/>
      <c r="D90" s="86"/>
      <c r="E90" s="75"/>
      <c r="G90" s="80"/>
      <c r="H90" s="88"/>
      <c r="J90" s="80" t="s">
        <v>269</v>
      </c>
      <c r="K90" s="104" t="s">
        <v>357</v>
      </c>
      <c r="M90" s="86"/>
      <c r="N90" s="75"/>
      <c r="P90" s="86"/>
      <c r="Q90" s="75"/>
      <c r="S90" s="80" t="s">
        <v>287</v>
      </c>
      <c r="T90" s="93">
        <v>3</v>
      </c>
      <c r="V90" s="86"/>
      <c r="W90" s="75"/>
      <c r="Y90" s="86"/>
      <c r="Z90" s="75"/>
      <c r="AB90" s="86"/>
      <c r="AC90" s="75"/>
      <c r="AE90" s="86"/>
      <c r="AF90" s="75"/>
      <c r="AH90" s="86"/>
      <c r="AI90" s="75"/>
      <c r="AK90" s="102" t="s">
        <v>507</v>
      </c>
      <c r="AL90" s="98">
        <v>28</v>
      </c>
    </row>
    <row r="91" spans="1:38" ht="15" x14ac:dyDescent="0.2">
      <c r="A91" s="31"/>
      <c r="B91" s="83"/>
      <c r="D91" s="86"/>
      <c r="E91" s="75"/>
      <c r="G91" s="80"/>
      <c r="H91" s="88"/>
      <c r="J91" s="80" t="s">
        <v>270</v>
      </c>
      <c r="K91" s="104" t="s">
        <v>358</v>
      </c>
      <c r="M91" s="86"/>
      <c r="N91" s="75"/>
      <c r="P91" s="86"/>
      <c r="Q91" s="75"/>
      <c r="S91" s="80"/>
      <c r="T91" s="93"/>
      <c r="V91" s="86"/>
      <c r="W91" s="75"/>
      <c r="Y91" s="86"/>
      <c r="Z91" s="75"/>
      <c r="AB91" s="86"/>
      <c r="AC91" s="75"/>
      <c r="AE91" s="86"/>
      <c r="AF91" s="75"/>
      <c r="AH91" s="86"/>
      <c r="AI91" s="75"/>
      <c r="AK91" s="102" t="s">
        <v>508</v>
      </c>
      <c r="AL91" s="98">
        <v>38</v>
      </c>
    </row>
    <row r="92" spans="1:38" ht="15" x14ac:dyDescent="0.2">
      <c r="A92" s="31"/>
      <c r="B92" s="83"/>
      <c r="D92" s="86"/>
      <c r="E92" s="75"/>
      <c r="G92" s="80"/>
      <c r="H92" s="88"/>
      <c r="J92" s="80" t="s">
        <v>271</v>
      </c>
      <c r="K92" s="104" t="s">
        <v>359</v>
      </c>
      <c r="M92" s="86"/>
      <c r="N92" s="75"/>
      <c r="P92" s="86"/>
      <c r="Q92" s="75"/>
      <c r="S92" s="80"/>
      <c r="T92" s="93"/>
      <c r="V92" s="86"/>
      <c r="W92" s="75"/>
      <c r="Y92" s="86"/>
      <c r="Z92" s="75"/>
      <c r="AB92" s="86"/>
      <c r="AC92" s="75"/>
      <c r="AE92" s="86"/>
      <c r="AF92" s="75"/>
      <c r="AH92" s="86"/>
      <c r="AI92" s="75"/>
      <c r="AK92" s="102" t="s">
        <v>509</v>
      </c>
      <c r="AL92" s="98">
        <v>58</v>
      </c>
    </row>
    <row r="93" spans="1:38" ht="30" x14ac:dyDescent="0.2">
      <c r="A93" s="31"/>
      <c r="B93" s="83"/>
      <c r="D93" s="86"/>
      <c r="E93" s="75"/>
      <c r="G93" s="80"/>
      <c r="H93" s="88"/>
      <c r="J93" s="80" t="s">
        <v>272</v>
      </c>
      <c r="K93" s="104" t="s">
        <v>360</v>
      </c>
      <c r="M93" s="86"/>
      <c r="N93" s="75"/>
      <c r="P93" s="86"/>
      <c r="Q93" s="75"/>
      <c r="S93" s="80"/>
      <c r="T93" s="93"/>
      <c r="V93" s="86"/>
      <c r="W93" s="75"/>
      <c r="Y93" s="86"/>
      <c r="Z93" s="75"/>
      <c r="AB93" s="86"/>
      <c r="AC93" s="75"/>
      <c r="AE93" s="86"/>
      <c r="AF93" s="75"/>
      <c r="AH93" s="86"/>
      <c r="AI93" s="75"/>
      <c r="AK93" s="102" t="s">
        <v>510</v>
      </c>
      <c r="AL93" s="98">
        <v>62</v>
      </c>
    </row>
    <row r="94" spans="1:38" ht="15" x14ac:dyDescent="0.2">
      <c r="A94" s="31"/>
      <c r="B94" s="83"/>
      <c r="D94" s="86"/>
      <c r="E94" s="75"/>
      <c r="G94" s="80"/>
      <c r="H94" s="88"/>
      <c r="J94" s="80" t="s">
        <v>195</v>
      </c>
      <c r="K94" s="104">
        <v>3.3</v>
      </c>
      <c r="M94" s="86"/>
      <c r="N94" s="75"/>
      <c r="P94" s="86"/>
      <c r="Q94" s="75"/>
      <c r="S94" s="80"/>
      <c r="T94" s="93"/>
      <c r="V94" s="86"/>
      <c r="W94" s="75"/>
      <c r="Y94" s="86"/>
      <c r="Z94" s="75"/>
      <c r="AB94" s="86"/>
      <c r="AC94" s="75"/>
      <c r="AE94" s="86"/>
      <c r="AF94" s="75"/>
      <c r="AH94" s="86"/>
      <c r="AI94" s="75"/>
      <c r="AK94" s="102" t="s">
        <v>511</v>
      </c>
      <c r="AL94" s="98">
        <v>80</v>
      </c>
    </row>
    <row r="95" spans="1:38" ht="15" x14ac:dyDescent="0.2">
      <c r="A95" s="31"/>
      <c r="B95" s="83"/>
      <c r="D95" s="86"/>
      <c r="E95" s="75"/>
      <c r="G95" s="80"/>
      <c r="H95" s="88"/>
      <c r="J95" s="80" t="s">
        <v>273</v>
      </c>
      <c r="K95" s="104" t="s">
        <v>361</v>
      </c>
      <c r="M95" s="86"/>
      <c r="N95" s="75"/>
      <c r="P95" s="86"/>
      <c r="Q95" s="75"/>
      <c r="S95" s="80"/>
      <c r="T95" s="93"/>
      <c r="V95" s="86"/>
      <c r="W95" s="75"/>
      <c r="Y95" s="86"/>
      <c r="Z95" s="75"/>
      <c r="AB95" s="86"/>
      <c r="AC95" s="75"/>
      <c r="AE95" s="86"/>
      <c r="AF95" s="75"/>
      <c r="AH95" s="86"/>
      <c r="AI95" s="75"/>
      <c r="AK95" s="102" t="s">
        <v>512</v>
      </c>
      <c r="AL95" s="98">
        <v>84</v>
      </c>
    </row>
    <row r="96" spans="1:38" ht="15" x14ac:dyDescent="0.2">
      <c r="A96" s="31"/>
      <c r="B96" s="83"/>
      <c r="D96" s="86"/>
      <c r="E96" s="75"/>
      <c r="G96" s="80"/>
      <c r="H96" s="88"/>
      <c r="J96" s="80" t="s">
        <v>196</v>
      </c>
      <c r="K96" s="104">
        <v>3.4</v>
      </c>
      <c r="M96" s="86"/>
      <c r="N96" s="75"/>
      <c r="P96" s="86"/>
      <c r="Q96" s="75"/>
      <c r="S96" s="80"/>
      <c r="T96" s="93"/>
      <c r="V96" s="86"/>
      <c r="W96" s="75"/>
      <c r="Y96" s="86"/>
      <c r="Z96" s="75"/>
      <c r="AB96" s="86"/>
      <c r="AC96" s="75"/>
      <c r="AE96" s="86"/>
      <c r="AF96" s="75"/>
      <c r="AH96" s="86"/>
      <c r="AI96" s="75"/>
      <c r="AK96" s="99" t="s">
        <v>513</v>
      </c>
      <c r="AL96" s="98">
        <v>3</v>
      </c>
    </row>
    <row r="97" spans="1:38" ht="15" x14ac:dyDescent="0.2">
      <c r="A97" s="31"/>
      <c r="B97" s="83"/>
      <c r="D97" s="86"/>
      <c r="E97" s="75"/>
      <c r="G97" s="80"/>
      <c r="H97" s="88"/>
      <c r="J97" s="80" t="s">
        <v>274</v>
      </c>
      <c r="K97" s="104" t="s">
        <v>362</v>
      </c>
      <c r="M97" s="86"/>
      <c r="N97" s="75"/>
      <c r="P97" s="86"/>
      <c r="Q97" s="75"/>
      <c r="S97" s="80"/>
      <c r="T97" s="93"/>
      <c r="V97" s="86"/>
      <c r="W97" s="75"/>
      <c r="Y97" s="86"/>
      <c r="Z97" s="75"/>
      <c r="AB97" s="86"/>
      <c r="AC97" s="75"/>
      <c r="AE97" s="86"/>
      <c r="AF97" s="75"/>
      <c r="AH97" s="86"/>
      <c r="AI97" s="75"/>
      <c r="AK97" s="99" t="s">
        <v>514</v>
      </c>
      <c r="AL97" s="98">
        <v>5</v>
      </c>
    </row>
    <row r="98" spans="1:38" ht="15" x14ac:dyDescent="0.2">
      <c r="A98" s="31"/>
      <c r="B98" s="83"/>
      <c r="D98" s="86"/>
      <c r="E98" s="75"/>
      <c r="G98" s="80"/>
      <c r="H98" s="88"/>
      <c r="J98" s="80" t="s">
        <v>197</v>
      </c>
      <c r="K98" s="104">
        <v>3.5</v>
      </c>
      <c r="M98" s="86"/>
      <c r="N98" s="75"/>
      <c r="P98" s="86"/>
      <c r="Q98" s="75"/>
      <c r="S98" s="80"/>
      <c r="T98" s="93"/>
      <c r="V98" s="86"/>
      <c r="W98" s="75"/>
      <c r="Y98" s="86"/>
      <c r="Z98" s="75"/>
      <c r="AB98" s="86"/>
      <c r="AC98" s="75"/>
      <c r="AE98" s="86"/>
      <c r="AF98" s="75"/>
      <c r="AH98" s="86"/>
      <c r="AI98" s="75"/>
      <c r="AK98" s="99" t="s">
        <v>515</v>
      </c>
      <c r="AL98" s="98">
        <v>6</v>
      </c>
    </row>
    <row r="99" spans="1:38" ht="15" x14ac:dyDescent="0.2">
      <c r="A99" s="31"/>
      <c r="B99" s="83"/>
      <c r="D99" s="86"/>
      <c r="E99" s="75"/>
      <c r="G99" s="80"/>
      <c r="H99" s="88"/>
      <c r="J99" s="80" t="s">
        <v>275</v>
      </c>
      <c r="K99" s="104" t="s">
        <v>363</v>
      </c>
      <c r="M99" s="86"/>
      <c r="N99" s="75"/>
      <c r="P99" s="86"/>
      <c r="Q99" s="75"/>
      <c r="S99" s="80"/>
      <c r="T99" s="93"/>
      <c r="V99" s="86"/>
      <c r="W99" s="75"/>
      <c r="Y99" s="86"/>
      <c r="Z99" s="75"/>
      <c r="AB99" s="86"/>
      <c r="AC99" s="75"/>
      <c r="AE99" s="86"/>
      <c r="AF99" s="75"/>
      <c r="AH99" s="86"/>
      <c r="AI99" s="75"/>
      <c r="AK99" s="99" t="s">
        <v>516</v>
      </c>
      <c r="AL99" s="98">
        <v>7</v>
      </c>
    </row>
    <row r="100" spans="1:38" ht="15" x14ac:dyDescent="0.2">
      <c r="A100" s="31"/>
      <c r="B100" s="83"/>
      <c r="D100" s="86"/>
      <c r="E100" s="75"/>
      <c r="G100" s="80"/>
      <c r="H100" s="88"/>
      <c r="J100" s="80" t="s">
        <v>276</v>
      </c>
      <c r="K100" s="104" t="s">
        <v>364</v>
      </c>
      <c r="M100" s="86"/>
      <c r="N100" s="75"/>
      <c r="P100" s="86"/>
      <c r="Q100" s="75"/>
      <c r="S100" s="80"/>
      <c r="T100" s="93"/>
      <c r="V100" s="86"/>
      <c r="W100" s="75"/>
      <c r="Y100" s="86"/>
      <c r="Z100" s="75"/>
      <c r="AB100" s="86"/>
      <c r="AC100" s="75"/>
      <c r="AE100" s="86"/>
      <c r="AF100" s="75"/>
      <c r="AH100" s="86"/>
      <c r="AI100" s="75"/>
      <c r="AK100" s="99" t="s">
        <v>517</v>
      </c>
      <c r="AL100" s="98">
        <v>9</v>
      </c>
    </row>
    <row r="101" spans="1:38" ht="45" x14ac:dyDescent="0.2">
      <c r="A101" s="31"/>
      <c r="B101" s="83"/>
      <c r="D101" s="86"/>
      <c r="E101" s="75"/>
      <c r="G101" s="80"/>
      <c r="H101" s="88"/>
      <c r="J101" s="80" t="s">
        <v>198</v>
      </c>
      <c r="K101" s="104">
        <v>3.6</v>
      </c>
      <c r="M101" s="86"/>
      <c r="N101" s="75"/>
      <c r="P101" s="86"/>
      <c r="Q101" s="75"/>
      <c r="S101" s="80"/>
      <c r="T101" s="93"/>
      <c r="V101" s="86"/>
      <c r="W101" s="75"/>
      <c r="Y101" s="86"/>
      <c r="Z101" s="75"/>
      <c r="AB101" s="86"/>
      <c r="AC101" s="75"/>
      <c r="AE101" s="86"/>
      <c r="AF101" s="75"/>
      <c r="AH101" s="86"/>
      <c r="AI101" s="75"/>
      <c r="AK101" s="99" t="s">
        <v>518</v>
      </c>
      <c r="AL101" s="98">
        <v>24</v>
      </c>
    </row>
    <row r="102" spans="1:38" ht="15" x14ac:dyDescent="0.2">
      <c r="A102" s="31"/>
      <c r="B102" s="83"/>
      <c r="D102" s="86"/>
      <c r="E102" s="75"/>
      <c r="G102" s="86">
        <v>1</v>
      </c>
      <c r="H102" s="75">
        <v>1</v>
      </c>
      <c r="J102" s="80" t="s">
        <v>277</v>
      </c>
      <c r="K102" s="104" t="s">
        <v>365</v>
      </c>
      <c r="M102" s="86"/>
      <c r="N102" s="75"/>
      <c r="P102" s="86"/>
      <c r="Q102" s="75"/>
      <c r="S102" s="80"/>
      <c r="T102" s="93"/>
      <c r="V102" s="86"/>
      <c r="W102" s="75"/>
      <c r="Y102" s="86"/>
      <c r="Z102" s="75"/>
      <c r="AB102" s="86"/>
      <c r="AC102" s="75"/>
      <c r="AE102" s="86"/>
      <c r="AF102" s="75"/>
      <c r="AH102" s="86"/>
      <c r="AI102" s="75"/>
      <c r="AK102" s="99" t="s">
        <v>519</v>
      </c>
      <c r="AL102" s="98">
        <v>36</v>
      </c>
    </row>
    <row r="103" spans="1:38" ht="15" x14ac:dyDescent="0.2">
      <c r="A103" s="31"/>
      <c r="B103" s="83"/>
      <c r="D103" s="86"/>
      <c r="E103" s="75"/>
      <c r="G103" s="86"/>
      <c r="H103" s="75"/>
      <c r="J103" s="80" t="s">
        <v>278</v>
      </c>
      <c r="K103" s="104" t="s">
        <v>366</v>
      </c>
      <c r="M103" s="86"/>
      <c r="N103" s="75"/>
      <c r="P103" s="86"/>
      <c r="Q103" s="75"/>
      <c r="S103" s="80"/>
      <c r="T103" s="93"/>
      <c r="V103" s="86"/>
      <c r="W103" s="75"/>
      <c r="Y103" s="86"/>
      <c r="Z103" s="75"/>
      <c r="AB103" s="86"/>
      <c r="AC103" s="75"/>
      <c r="AE103" s="86"/>
      <c r="AF103" s="75"/>
      <c r="AH103" s="86"/>
      <c r="AI103" s="75"/>
      <c r="AK103" s="99" t="s">
        <v>520</v>
      </c>
      <c r="AL103" s="98">
        <v>40</v>
      </c>
    </row>
    <row r="104" spans="1:38" ht="15" x14ac:dyDescent="0.2">
      <c r="A104" s="31"/>
      <c r="B104" s="83"/>
      <c r="D104" s="86"/>
      <c r="E104" s="75"/>
      <c r="G104" s="86"/>
      <c r="H104" s="75"/>
      <c r="J104" s="80" t="s">
        <v>279</v>
      </c>
      <c r="K104" s="104" t="s">
        <v>367</v>
      </c>
      <c r="M104" s="86"/>
      <c r="N104" s="75"/>
      <c r="P104" s="86"/>
      <c r="Q104" s="75"/>
      <c r="S104" s="80"/>
      <c r="T104" s="93"/>
      <c r="V104" s="86"/>
      <c r="W104" s="75"/>
      <c r="Y104" s="86"/>
      <c r="Z104" s="75"/>
      <c r="AB104" s="86"/>
      <c r="AC104" s="75"/>
      <c r="AE104" s="86"/>
      <c r="AF104" s="75"/>
      <c r="AH104" s="86"/>
      <c r="AI104" s="75"/>
      <c r="AK104" s="99" t="s">
        <v>521</v>
      </c>
      <c r="AL104" s="98">
        <v>55</v>
      </c>
    </row>
    <row r="105" spans="1:38" ht="15" x14ac:dyDescent="0.2">
      <c r="A105" s="31"/>
      <c r="B105" s="83"/>
      <c r="D105" s="86"/>
      <c r="E105" s="75"/>
      <c r="G105" s="86"/>
      <c r="H105" s="75"/>
      <c r="J105" s="80" t="s">
        <v>280</v>
      </c>
      <c r="K105" s="104" t="s">
        <v>368</v>
      </c>
      <c r="M105" s="86"/>
      <c r="N105" s="75"/>
      <c r="P105" s="86"/>
      <c r="Q105" s="75"/>
      <c r="S105" s="80"/>
      <c r="T105" s="93"/>
      <c r="V105" s="86"/>
      <c r="W105" s="75"/>
      <c r="Y105" s="86"/>
      <c r="Z105" s="75"/>
      <c r="AB105" s="86"/>
      <c r="AC105" s="75"/>
      <c r="AE105" s="86"/>
      <c r="AF105" s="75"/>
      <c r="AH105" s="86"/>
      <c r="AI105" s="75"/>
      <c r="AK105" s="99" t="s">
        <v>522</v>
      </c>
      <c r="AL105" s="98">
        <v>75</v>
      </c>
    </row>
    <row r="106" spans="1:38" ht="30" x14ac:dyDescent="0.2">
      <c r="A106" s="31"/>
      <c r="B106" s="83"/>
      <c r="D106" s="86"/>
      <c r="E106" s="75"/>
      <c r="G106" s="86"/>
      <c r="H106" s="75"/>
      <c r="J106" s="80" t="s">
        <v>199</v>
      </c>
      <c r="K106" s="104">
        <v>3.7</v>
      </c>
      <c r="M106" s="86"/>
      <c r="N106" s="75"/>
      <c r="P106" s="86"/>
      <c r="Q106" s="75"/>
      <c r="S106" s="80"/>
      <c r="T106" s="93"/>
      <c r="V106" s="86"/>
      <c r="W106" s="75"/>
      <c r="Y106" s="86"/>
      <c r="Z106" s="75"/>
      <c r="AB106" s="86"/>
      <c r="AC106" s="75"/>
      <c r="AE106" s="86"/>
      <c r="AF106" s="75"/>
      <c r="AH106" s="86"/>
      <c r="AI106" s="75"/>
      <c r="AK106" s="99" t="s">
        <v>523</v>
      </c>
      <c r="AL106" s="98">
        <v>77</v>
      </c>
    </row>
    <row r="107" spans="1:38" ht="30" x14ac:dyDescent="0.2">
      <c r="A107" s="31"/>
      <c r="B107" s="83"/>
      <c r="D107" s="86"/>
      <c r="E107" s="75"/>
      <c r="G107" s="86"/>
      <c r="H107" s="75"/>
      <c r="J107" s="80" t="s">
        <v>281</v>
      </c>
      <c r="K107" s="104" t="s">
        <v>369</v>
      </c>
      <c r="M107" s="86"/>
      <c r="N107" s="75"/>
      <c r="P107" s="86"/>
      <c r="Q107" s="75"/>
      <c r="S107" s="86"/>
      <c r="T107" s="75"/>
      <c r="V107" s="86"/>
      <c r="W107" s="75"/>
      <c r="Y107" s="86"/>
      <c r="Z107" s="75"/>
      <c r="AB107" s="86"/>
      <c r="AC107" s="75"/>
      <c r="AE107" s="86"/>
      <c r="AF107" s="75"/>
      <c r="AH107" s="86"/>
      <c r="AI107" s="75"/>
      <c r="AK107" s="99" t="s">
        <v>524</v>
      </c>
      <c r="AL107" s="98">
        <v>83</v>
      </c>
    </row>
    <row r="108" spans="1:38" ht="15" x14ac:dyDescent="0.2">
      <c r="A108" s="31"/>
      <c r="B108" s="83"/>
      <c r="D108" s="86"/>
      <c r="E108" s="75"/>
      <c r="G108" s="86"/>
      <c r="H108" s="75"/>
      <c r="J108" s="80" t="s">
        <v>282</v>
      </c>
      <c r="K108" s="104" t="s">
        <v>370</v>
      </c>
      <c r="M108" s="86"/>
      <c r="N108" s="75"/>
      <c r="P108" s="86"/>
      <c r="Q108" s="75"/>
      <c r="S108" s="86"/>
      <c r="T108" s="75"/>
      <c r="V108" s="86"/>
      <c r="W108" s="75"/>
      <c r="Y108" s="86"/>
      <c r="Z108" s="75"/>
      <c r="AB108" s="86"/>
      <c r="AC108" s="75"/>
      <c r="AE108" s="86"/>
      <c r="AF108" s="75"/>
      <c r="AH108" s="86"/>
      <c r="AI108" s="75"/>
      <c r="AK108" s="99" t="s">
        <v>525</v>
      </c>
      <c r="AL108" s="98">
        <v>94</v>
      </c>
    </row>
    <row r="109" spans="1:38" ht="15" x14ac:dyDescent="0.2">
      <c r="A109" s="31"/>
      <c r="B109" s="83"/>
      <c r="D109" s="86"/>
      <c r="E109" s="75"/>
      <c r="G109" s="86"/>
      <c r="H109" s="75"/>
      <c r="J109" s="80" t="s">
        <v>283</v>
      </c>
      <c r="K109" s="104" t="s">
        <v>371</v>
      </c>
      <c r="M109" s="86"/>
      <c r="N109" s="75"/>
      <c r="P109" s="86"/>
      <c r="Q109" s="75"/>
      <c r="S109" s="86"/>
      <c r="T109" s="75"/>
      <c r="V109" s="86"/>
      <c r="W109" s="75"/>
      <c r="Y109" s="86"/>
      <c r="Z109" s="75"/>
      <c r="AB109" s="86"/>
      <c r="AC109" s="75"/>
      <c r="AE109" s="86"/>
      <c r="AF109" s="75"/>
      <c r="AH109" s="86"/>
      <c r="AI109" s="75"/>
      <c r="AK109" s="99" t="s">
        <v>526</v>
      </c>
      <c r="AL109" s="98">
        <v>95</v>
      </c>
    </row>
    <row r="110" spans="1:38" ht="30" x14ac:dyDescent="0.2">
      <c r="A110" s="31"/>
      <c r="B110" s="83"/>
      <c r="D110" s="86"/>
      <c r="E110" s="75"/>
      <c r="G110" s="86"/>
      <c r="H110" s="75"/>
      <c r="J110" s="80" t="s">
        <v>179</v>
      </c>
      <c r="K110" s="104">
        <v>4</v>
      </c>
      <c r="M110" s="86"/>
      <c r="N110" s="75"/>
      <c r="P110" s="86"/>
      <c r="Q110" s="75"/>
      <c r="S110" s="86"/>
      <c r="T110" s="75"/>
      <c r="V110" s="86"/>
      <c r="W110" s="75"/>
      <c r="Y110" s="86"/>
      <c r="Z110" s="75"/>
      <c r="AB110" s="86"/>
      <c r="AC110" s="75"/>
      <c r="AE110" s="86"/>
      <c r="AF110" s="75"/>
      <c r="AH110" s="86"/>
      <c r="AI110" s="75"/>
      <c r="AK110" s="97" t="s">
        <v>527</v>
      </c>
      <c r="AL110" s="98">
        <v>2</v>
      </c>
    </row>
    <row r="111" spans="1:38" ht="30" x14ac:dyDescent="0.2">
      <c r="A111" s="31"/>
      <c r="B111" s="83"/>
      <c r="D111" s="86"/>
      <c r="E111" s="75"/>
      <c r="G111" s="86"/>
      <c r="H111" s="75"/>
      <c r="J111" s="80" t="s">
        <v>200</v>
      </c>
      <c r="K111" s="104">
        <v>4.0999999999999996</v>
      </c>
      <c r="M111" s="86"/>
      <c r="N111" s="75"/>
      <c r="P111" s="86"/>
      <c r="Q111" s="75"/>
      <c r="S111" s="86"/>
      <c r="T111" s="75"/>
      <c r="V111" s="86"/>
      <c r="W111" s="75"/>
      <c r="Y111" s="86"/>
      <c r="Z111" s="75"/>
      <c r="AB111" s="86"/>
      <c r="AC111" s="75"/>
      <c r="AE111" s="86"/>
      <c r="AF111" s="75"/>
      <c r="AH111" s="86"/>
      <c r="AI111" s="75"/>
      <c r="AK111" s="97" t="s">
        <v>528</v>
      </c>
      <c r="AL111" s="98">
        <v>29</v>
      </c>
    </row>
    <row r="112" spans="1:38" ht="15" x14ac:dyDescent="0.2">
      <c r="A112" s="31"/>
      <c r="B112" s="83"/>
      <c r="D112" s="86"/>
      <c r="E112" s="75"/>
      <c r="G112" s="86"/>
      <c r="H112" s="75"/>
      <c r="J112" s="80" t="s">
        <v>284</v>
      </c>
      <c r="K112" s="104" t="s">
        <v>372</v>
      </c>
      <c r="M112" s="86"/>
      <c r="N112" s="75"/>
      <c r="P112" s="86"/>
      <c r="Q112" s="75"/>
      <c r="S112" s="86"/>
      <c r="T112" s="75"/>
      <c r="V112" s="86"/>
      <c r="W112" s="75"/>
      <c r="Y112" s="86"/>
      <c r="Z112" s="75"/>
      <c r="AB112" s="86"/>
      <c r="AC112" s="75"/>
      <c r="AE112" s="86"/>
      <c r="AF112" s="75"/>
      <c r="AH112" s="86"/>
      <c r="AI112" s="75"/>
      <c r="AK112" s="97" t="s">
        <v>529</v>
      </c>
      <c r="AL112" s="98">
        <v>70</v>
      </c>
    </row>
    <row r="113" spans="1:38" ht="45" x14ac:dyDescent="0.2">
      <c r="A113" s="31"/>
      <c r="B113" s="83"/>
      <c r="D113" s="86"/>
      <c r="E113" s="75"/>
      <c r="G113" s="86"/>
      <c r="H113" s="75"/>
      <c r="J113" s="80" t="s">
        <v>201</v>
      </c>
      <c r="K113" s="104">
        <v>4.2</v>
      </c>
      <c r="M113" s="86"/>
      <c r="N113" s="75"/>
      <c r="P113" s="86"/>
      <c r="Q113" s="75"/>
      <c r="S113" s="86"/>
      <c r="T113" s="75"/>
      <c r="V113" s="86"/>
      <c r="W113" s="75"/>
      <c r="Y113" s="86"/>
      <c r="Z113" s="75"/>
      <c r="AB113" s="86"/>
      <c r="AC113" s="75"/>
      <c r="AE113" s="86"/>
      <c r="AF113" s="75"/>
      <c r="AH113" s="86"/>
      <c r="AI113" s="75"/>
      <c r="AK113" s="97" t="s">
        <v>530</v>
      </c>
      <c r="AL113" s="98">
        <v>39</v>
      </c>
    </row>
    <row r="114" spans="1:38" ht="30" x14ac:dyDescent="0.2">
      <c r="A114" s="31"/>
      <c r="B114" s="83"/>
      <c r="D114" s="86"/>
      <c r="E114" s="75"/>
      <c r="G114" s="86"/>
      <c r="H114" s="75"/>
      <c r="J114" s="80" t="s">
        <v>285</v>
      </c>
      <c r="K114" s="104" t="s">
        <v>373</v>
      </c>
      <c r="M114" s="86"/>
      <c r="N114" s="75"/>
      <c r="P114" s="86"/>
      <c r="Q114" s="75"/>
      <c r="S114" s="86"/>
      <c r="T114" s="75"/>
      <c r="V114" s="86"/>
      <c r="W114" s="75"/>
      <c r="Y114" s="86"/>
      <c r="Z114" s="75"/>
      <c r="AB114" s="86"/>
      <c r="AC114" s="75"/>
      <c r="AE114" s="86"/>
      <c r="AF114" s="75"/>
      <c r="AH114" s="86"/>
      <c r="AI114" s="75"/>
      <c r="AK114" s="97" t="s">
        <v>531</v>
      </c>
      <c r="AL114" s="98">
        <v>44</v>
      </c>
    </row>
    <row r="115" spans="1:38" ht="30" x14ac:dyDescent="0.2">
      <c r="A115" s="31"/>
      <c r="B115" s="83"/>
      <c r="D115" s="86"/>
      <c r="E115" s="75"/>
      <c r="G115" s="86"/>
      <c r="H115" s="75"/>
      <c r="J115" s="80" t="s">
        <v>286</v>
      </c>
      <c r="K115" s="104" t="s">
        <v>374</v>
      </c>
      <c r="M115" s="86"/>
      <c r="N115" s="75"/>
      <c r="P115" s="86"/>
      <c r="Q115" s="75"/>
      <c r="S115" s="86"/>
      <c r="T115" s="75"/>
      <c r="V115" s="86"/>
      <c r="W115" s="75"/>
      <c r="Y115" s="86"/>
      <c r="Z115" s="75"/>
      <c r="AB115" s="86"/>
      <c r="AC115" s="75"/>
      <c r="AE115" s="86"/>
      <c r="AF115" s="75"/>
      <c r="AH115" s="86"/>
      <c r="AI115" s="75"/>
      <c r="AK115" s="97" t="s">
        <v>532</v>
      </c>
      <c r="AL115" s="98">
        <v>45</v>
      </c>
    </row>
    <row r="116" spans="1:38" ht="30" x14ac:dyDescent="0.2">
      <c r="A116" s="31"/>
      <c r="B116" s="83"/>
      <c r="D116" s="86"/>
      <c r="E116" s="75"/>
      <c r="G116" s="86"/>
      <c r="H116" s="75"/>
      <c r="J116" s="80" t="s">
        <v>287</v>
      </c>
      <c r="K116" s="104" t="s">
        <v>375</v>
      </c>
      <c r="M116" s="86"/>
      <c r="N116" s="75"/>
      <c r="P116" s="86"/>
      <c r="Q116" s="75"/>
      <c r="S116" s="86"/>
      <c r="T116" s="75"/>
      <c r="V116" s="86"/>
      <c r="W116" s="75"/>
      <c r="Y116" s="86"/>
      <c r="Z116" s="75"/>
      <c r="AB116" s="86"/>
      <c r="AC116" s="75"/>
      <c r="AE116" s="86"/>
      <c r="AF116" s="75"/>
      <c r="AH116" s="86"/>
      <c r="AI116" s="75"/>
      <c r="AK116" s="97" t="s">
        <v>533</v>
      </c>
      <c r="AL116" s="98">
        <v>51</v>
      </c>
    </row>
    <row r="117" spans="1:38" ht="15" x14ac:dyDescent="0.2">
      <c r="A117" s="31"/>
      <c r="B117" s="83"/>
      <c r="D117" s="86"/>
      <c r="E117" s="75"/>
      <c r="G117" s="86"/>
      <c r="H117" s="75"/>
      <c r="J117" s="80"/>
      <c r="K117" s="90"/>
      <c r="M117" s="86"/>
      <c r="N117" s="75"/>
      <c r="P117" s="86"/>
      <c r="Q117" s="75"/>
      <c r="S117" s="86"/>
      <c r="T117" s="75"/>
      <c r="V117" s="86"/>
      <c r="W117" s="75"/>
      <c r="Y117" s="86"/>
      <c r="Z117" s="75"/>
      <c r="AB117" s="86"/>
      <c r="AC117" s="75"/>
      <c r="AE117" s="86"/>
      <c r="AF117" s="75"/>
      <c r="AH117" s="86"/>
      <c r="AI117" s="75"/>
      <c r="AK117" s="97" t="s">
        <v>534</v>
      </c>
      <c r="AL117" s="98">
        <v>71</v>
      </c>
    </row>
    <row r="118" spans="1:38" ht="15" x14ac:dyDescent="0.2">
      <c r="A118" s="31"/>
      <c r="B118" s="83"/>
      <c r="D118" s="86"/>
      <c r="E118" s="75"/>
      <c r="G118" s="86"/>
      <c r="H118" s="75"/>
      <c r="J118" s="80"/>
      <c r="K118" s="90"/>
      <c r="M118" s="86"/>
      <c r="N118" s="75"/>
      <c r="P118" s="86"/>
      <c r="Q118" s="75"/>
      <c r="S118" s="86"/>
      <c r="T118" s="75"/>
      <c r="V118" s="86"/>
      <c r="W118" s="75"/>
      <c r="Y118" s="86"/>
      <c r="Z118" s="75"/>
      <c r="AB118" s="86"/>
      <c r="AC118" s="75"/>
      <c r="AE118" s="86"/>
      <c r="AF118" s="75"/>
      <c r="AH118" s="86"/>
      <c r="AI118" s="75"/>
      <c r="AK118" s="97" t="s">
        <v>535</v>
      </c>
      <c r="AL118" s="98">
        <v>97</v>
      </c>
    </row>
    <row r="119" spans="1:38" ht="15" x14ac:dyDescent="0.2">
      <c r="A119" s="31"/>
      <c r="B119" s="83"/>
      <c r="D119" s="86"/>
      <c r="E119" s="75"/>
      <c r="G119" s="86"/>
      <c r="H119" s="75"/>
      <c r="J119" s="86"/>
      <c r="K119" s="75"/>
      <c r="M119" s="86"/>
      <c r="N119" s="75"/>
      <c r="P119" s="86"/>
      <c r="Q119" s="75"/>
      <c r="S119" s="86"/>
      <c r="T119" s="75"/>
      <c r="V119" s="86"/>
      <c r="W119" s="75"/>
      <c r="Y119" s="86"/>
      <c r="Z119" s="75"/>
      <c r="AB119" s="86"/>
      <c r="AC119" s="75"/>
      <c r="AE119" s="86"/>
      <c r="AF119" s="75"/>
      <c r="AH119" s="86"/>
      <c r="AI119" s="75"/>
      <c r="AK119" s="97" t="s">
        <v>536</v>
      </c>
      <c r="AL119" s="98">
        <v>98</v>
      </c>
    </row>
    <row r="120" spans="1:38" ht="15" x14ac:dyDescent="0.2">
      <c r="A120" s="31"/>
      <c r="B120" s="83"/>
      <c r="D120" s="86"/>
      <c r="E120" s="75"/>
      <c r="G120" s="86"/>
      <c r="H120" s="75"/>
      <c r="J120" s="86"/>
      <c r="K120" s="75"/>
      <c r="M120" s="86"/>
      <c r="N120" s="75"/>
      <c r="P120" s="86"/>
      <c r="Q120" s="75"/>
      <c r="S120" s="86"/>
      <c r="T120" s="75"/>
      <c r="V120" s="86"/>
      <c r="W120" s="75"/>
      <c r="Y120" s="86"/>
      <c r="Z120" s="75"/>
      <c r="AB120" s="86"/>
      <c r="AC120" s="75"/>
      <c r="AE120" s="86"/>
      <c r="AF120" s="75"/>
      <c r="AH120" s="86"/>
      <c r="AI120" s="75"/>
      <c r="AK120" s="97" t="s">
        <v>537</v>
      </c>
      <c r="AL120" s="98">
        <v>101</v>
      </c>
    </row>
    <row r="121" spans="1:38" ht="15" x14ac:dyDescent="0.2">
      <c r="A121" s="31"/>
      <c r="B121" s="83"/>
      <c r="D121" s="86"/>
      <c r="E121" s="75"/>
      <c r="G121" s="86"/>
      <c r="H121" s="75"/>
      <c r="J121" s="86"/>
      <c r="K121" s="75"/>
      <c r="M121" s="86"/>
      <c r="N121" s="75"/>
      <c r="P121" s="86"/>
      <c r="Q121" s="75"/>
      <c r="S121" s="86"/>
      <c r="T121" s="75"/>
      <c r="V121" s="86"/>
      <c r="W121" s="75"/>
      <c r="Y121" s="86"/>
      <c r="Z121" s="75"/>
      <c r="AB121" s="86"/>
      <c r="AC121" s="75"/>
      <c r="AE121" s="86"/>
      <c r="AF121" s="75"/>
      <c r="AH121" s="86"/>
      <c r="AI121" s="75"/>
      <c r="AK121" s="97" t="s">
        <v>538</v>
      </c>
      <c r="AL121" s="98">
        <v>114</v>
      </c>
    </row>
    <row r="122" spans="1:38" ht="15" x14ac:dyDescent="0.2">
      <c r="A122" s="31"/>
      <c r="B122" s="83"/>
      <c r="D122" s="86"/>
      <c r="E122" s="75"/>
      <c r="G122" s="86"/>
      <c r="H122" s="75"/>
      <c r="J122" s="86"/>
      <c r="K122" s="75"/>
      <c r="M122" s="86"/>
      <c r="N122" s="75"/>
      <c r="P122" s="86"/>
      <c r="Q122" s="75"/>
      <c r="S122" s="86"/>
      <c r="T122" s="75"/>
      <c r="V122" s="86"/>
      <c r="W122" s="75"/>
      <c r="Y122" s="86"/>
      <c r="Z122" s="75"/>
      <c r="AB122" s="86"/>
      <c r="AC122" s="75"/>
      <c r="AE122" s="86"/>
      <c r="AF122" s="75"/>
      <c r="AH122" s="86"/>
      <c r="AI122" s="75"/>
      <c r="AK122" s="97" t="s">
        <v>539</v>
      </c>
      <c r="AL122" s="98">
        <v>120</v>
      </c>
    </row>
    <row r="123" spans="1:38" ht="15" x14ac:dyDescent="0.2">
      <c r="A123" s="31"/>
      <c r="B123" s="83"/>
      <c r="D123" s="86"/>
      <c r="E123" s="75"/>
      <c r="G123" s="86"/>
      <c r="H123" s="75"/>
      <c r="J123" s="86"/>
      <c r="K123" s="75"/>
      <c r="M123" s="86"/>
      <c r="N123" s="75"/>
      <c r="P123" s="86"/>
      <c r="Q123" s="75"/>
      <c r="S123" s="86"/>
      <c r="T123" s="75"/>
      <c r="V123" s="86"/>
      <c r="W123" s="75"/>
      <c r="Y123" s="86"/>
      <c r="Z123" s="75"/>
      <c r="AB123" s="86"/>
      <c r="AC123" s="75"/>
      <c r="AE123" s="86"/>
      <c r="AF123" s="75"/>
      <c r="AH123" s="86"/>
      <c r="AI123" s="75"/>
      <c r="AK123" s="97" t="s">
        <v>540</v>
      </c>
      <c r="AL123" s="98">
        <v>124</v>
      </c>
    </row>
    <row r="124" spans="1:38" ht="15" x14ac:dyDescent="0.2">
      <c r="A124" s="31"/>
      <c r="B124" s="83"/>
      <c r="D124" s="86"/>
      <c r="E124" s="75"/>
      <c r="G124" s="86"/>
      <c r="H124" s="75"/>
      <c r="J124" s="86"/>
      <c r="K124" s="75"/>
      <c r="M124" s="86"/>
      <c r="N124" s="75"/>
      <c r="P124" s="86"/>
      <c r="Q124" s="75"/>
      <c r="S124" s="86"/>
      <c r="T124" s="75"/>
      <c r="V124" s="86"/>
      <c r="W124" s="75"/>
      <c r="Y124" s="86"/>
      <c r="Z124" s="75"/>
      <c r="AB124" s="86"/>
      <c r="AC124" s="75"/>
      <c r="AE124" s="86"/>
      <c r="AF124" s="75"/>
      <c r="AH124" s="86"/>
      <c r="AI124" s="75"/>
      <c r="AK124" s="99" t="s">
        <v>541</v>
      </c>
      <c r="AL124" s="98">
        <v>15</v>
      </c>
    </row>
    <row r="125" spans="1:38" ht="15" x14ac:dyDescent="0.2">
      <c r="A125" s="31"/>
      <c r="B125" s="83"/>
      <c r="D125" s="86"/>
      <c r="E125" s="75"/>
      <c r="G125" s="86"/>
      <c r="H125" s="75"/>
      <c r="J125" s="86"/>
      <c r="K125" s="75"/>
      <c r="M125" s="86"/>
      <c r="N125" s="75"/>
      <c r="P125" s="86"/>
      <c r="Q125" s="75"/>
      <c r="S125" s="86"/>
      <c r="T125" s="75"/>
      <c r="V125" s="86"/>
      <c r="W125" s="75"/>
      <c r="Y125" s="86"/>
      <c r="Z125" s="75"/>
      <c r="AB125" s="86"/>
      <c r="AC125" s="75"/>
      <c r="AE125" s="86"/>
      <c r="AF125" s="75"/>
      <c r="AH125" s="86"/>
      <c r="AI125" s="75"/>
      <c r="AK125" s="99" t="s">
        <v>542</v>
      </c>
      <c r="AL125" s="98">
        <v>21</v>
      </c>
    </row>
    <row r="126" spans="1:38" ht="15" x14ac:dyDescent="0.2">
      <c r="A126" s="31"/>
      <c r="B126" s="83"/>
      <c r="D126" s="86"/>
      <c r="E126" s="75"/>
      <c r="G126" s="86"/>
      <c r="H126" s="75"/>
      <c r="J126" s="86"/>
      <c r="K126" s="75"/>
      <c r="M126" s="86"/>
      <c r="N126" s="75"/>
      <c r="P126" s="86"/>
      <c r="Q126" s="75"/>
      <c r="S126" s="86"/>
      <c r="T126" s="75"/>
      <c r="V126" s="86"/>
      <c r="W126" s="75"/>
      <c r="Y126" s="86"/>
      <c r="Z126" s="75"/>
      <c r="AB126" s="86"/>
      <c r="AC126" s="75"/>
      <c r="AE126" s="86"/>
      <c r="AF126" s="75"/>
      <c r="AH126" s="86"/>
      <c r="AI126" s="75"/>
      <c r="AK126" s="99" t="s">
        <v>543</v>
      </c>
      <c r="AL126" s="98">
        <v>22</v>
      </c>
    </row>
    <row r="127" spans="1:38" ht="15" x14ac:dyDescent="0.2">
      <c r="A127" s="31"/>
      <c r="B127" s="83"/>
      <c r="D127" s="86"/>
      <c r="E127" s="75"/>
      <c r="G127" s="86"/>
      <c r="H127" s="75"/>
      <c r="J127" s="86"/>
      <c r="K127" s="75"/>
      <c r="M127" s="86"/>
      <c r="N127" s="75"/>
      <c r="P127" s="86"/>
      <c r="Q127" s="75"/>
      <c r="S127" s="86"/>
      <c r="T127" s="75"/>
      <c r="V127" s="86"/>
      <c r="W127" s="75"/>
      <c r="Y127" s="86"/>
      <c r="Z127" s="75"/>
      <c r="AB127" s="86"/>
      <c r="AC127" s="75"/>
      <c r="AE127" s="86"/>
      <c r="AF127" s="75"/>
      <c r="AH127" s="86"/>
      <c r="AI127" s="75"/>
      <c r="AK127" s="99" t="s">
        <v>544</v>
      </c>
      <c r="AL127" s="98">
        <v>27</v>
      </c>
    </row>
    <row r="128" spans="1:38" ht="15" x14ac:dyDescent="0.2">
      <c r="A128" s="31"/>
      <c r="B128" s="83"/>
      <c r="D128" s="86"/>
      <c r="E128" s="75"/>
      <c r="G128" s="86"/>
      <c r="H128" s="75"/>
      <c r="J128" s="86"/>
      <c r="K128" s="75"/>
      <c r="M128" s="86"/>
      <c r="N128" s="75"/>
      <c r="P128" s="86"/>
      <c r="Q128" s="75"/>
      <c r="S128" s="86"/>
      <c r="T128" s="75"/>
      <c r="V128" s="86"/>
      <c r="W128" s="75"/>
      <c r="Y128" s="86"/>
      <c r="Z128" s="75"/>
      <c r="AB128" s="86"/>
      <c r="AC128" s="75"/>
      <c r="AE128" s="86"/>
      <c r="AF128" s="75"/>
      <c r="AH128" s="86"/>
      <c r="AI128" s="75"/>
      <c r="AK128" s="99" t="s">
        <v>545</v>
      </c>
      <c r="AL128" s="98">
        <v>43</v>
      </c>
    </row>
    <row r="129" spans="1:38" ht="15" x14ac:dyDescent="0.2">
      <c r="A129" s="31"/>
      <c r="B129" s="83"/>
      <c r="D129" s="86"/>
      <c r="E129" s="75"/>
      <c r="G129" s="86"/>
      <c r="H129" s="75"/>
      <c r="J129" s="86"/>
      <c r="K129" s="75"/>
      <c r="M129" s="86"/>
      <c r="N129" s="75"/>
      <c r="P129" s="86"/>
      <c r="Q129" s="75"/>
      <c r="S129" s="86"/>
      <c r="T129" s="75"/>
      <c r="V129" s="86"/>
      <c r="W129" s="75"/>
      <c r="Y129" s="86"/>
      <c r="Z129" s="75"/>
      <c r="AB129" s="86"/>
      <c r="AC129" s="75"/>
      <c r="AE129" s="86"/>
      <c r="AF129" s="75"/>
      <c r="AH129" s="86"/>
      <c r="AI129" s="75"/>
      <c r="AK129" s="99" t="s">
        <v>546</v>
      </c>
      <c r="AL129" s="98">
        <v>68</v>
      </c>
    </row>
    <row r="130" spans="1:38" x14ac:dyDescent="0.2">
      <c r="A130" s="31"/>
      <c r="B130" s="83"/>
      <c r="D130" s="86"/>
      <c r="E130" s="75"/>
      <c r="G130" s="86"/>
      <c r="H130" s="75"/>
      <c r="J130" s="86"/>
      <c r="K130" s="75"/>
      <c r="M130" s="86"/>
      <c r="N130" s="75"/>
      <c r="P130" s="86"/>
      <c r="Q130" s="75"/>
      <c r="S130" s="86"/>
      <c r="T130" s="75"/>
      <c r="V130" s="86"/>
      <c r="W130" s="75"/>
      <c r="Y130" s="86"/>
      <c r="Z130" s="75"/>
      <c r="AB130" s="86"/>
      <c r="AC130" s="75"/>
      <c r="AE130" s="86"/>
      <c r="AF130" s="75"/>
      <c r="AH130" s="86"/>
      <c r="AI130" s="75"/>
      <c r="AK130" s="100"/>
      <c r="AL130" s="101"/>
    </row>
    <row r="131" spans="1:38" x14ac:dyDescent="0.2">
      <c r="A131" s="31"/>
      <c r="B131" s="83"/>
      <c r="D131" s="86"/>
      <c r="E131" s="75"/>
      <c r="G131" s="86"/>
      <c r="H131" s="75"/>
      <c r="J131" s="86"/>
      <c r="K131" s="75"/>
      <c r="M131" s="86"/>
      <c r="N131" s="75"/>
      <c r="P131" s="86"/>
      <c r="Q131" s="75"/>
      <c r="S131" s="86"/>
      <c r="T131" s="75"/>
      <c r="V131" s="86"/>
      <c r="W131" s="75"/>
      <c r="Y131" s="86"/>
      <c r="Z131" s="75"/>
      <c r="AB131" s="86"/>
      <c r="AC131" s="75"/>
      <c r="AE131" s="86"/>
      <c r="AF131" s="75"/>
      <c r="AH131" s="86"/>
      <c r="AI131" s="75"/>
      <c r="AK131" s="100"/>
      <c r="AL131" s="101"/>
    </row>
    <row r="132" spans="1:38" x14ac:dyDescent="0.2">
      <c r="A132" s="31"/>
      <c r="B132" s="83"/>
      <c r="D132" s="86"/>
      <c r="E132" s="75"/>
      <c r="G132" s="86"/>
      <c r="H132" s="75"/>
      <c r="J132" s="86"/>
      <c r="K132" s="75"/>
      <c r="M132" s="86"/>
      <c r="N132" s="75"/>
      <c r="P132" s="86"/>
      <c r="Q132" s="75"/>
      <c r="S132" s="86"/>
      <c r="T132" s="75"/>
      <c r="V132" s="86"/>
      <c r="W132" s="75"/>
      <c r="Y132" s="86"/>
      <c r="Z132" s="75"/>
      <c r="AB132" s="86"/>
      <c r="AC132" s="75"/>
      <c r="AE132" s="86"/>
      <c r="AF132" s="75"/>
      <c r="AH132" s="86"/>
      <c r="AI132" s="75"/>
      <c r="AK132" s="100"/>
      <c r="AL132" s="101"/>
    </row>
    <row r="133" spans="1:38" x14ac:dyDescent="0.2">
      <c r="A133" s="31"/>
      <c r="B133" s="83"/>
      <c r="D133" s="86"/>
      <c r="E133" s="75"/>
      <c r="G133" s="86"/>
      <c r="H133" s="75"/>
      <c r="J133" s="86"/>
      <c r="K133" s="75"/>
      <c r="M133" s="86"/>
      <c r="N133" s="75"/>
      <c r="P133" s="86"/>
      <c r="Q133" s="75"/>
      <c r="S133" s="86"/>
      <c r="T133" s="75"/>
      <c r="V133" s="86"/>
      <c r="W133" s="75"/>
      <c r="Y133" s="86"/>
      <c r="Z133" s="75"/>
      <c r="AB133" s="86"/>
      <c r="AC133" s="75"/>
      <c r="AE133" s="86"/>
      <c r="AF133" s="75"/>
      <c r="AH133" s="86"/>
      <c r="AI133" s="75"/>
      <c r="AK133" s="100"/>
      <c r="AL133" s="101"/>
    </row>
    <row r="134" spans="1:38" x14ac:dyDescent="0.2">
      <c r="A134" s="31"/>
      <c r="B134" s="83"/>
      <c r="D134" s="86"/>
      <c r="E134" s="75"/>
      <c r="G134" s="86"/>
      <c r="H134" s="75"/>
      <c r="J134" s="86"/>
      <c r="K134" s="75"/>
      <c r="M134" s="86"/>
      <c r="N134" s="75"/>
      <c r="P134" s="86"/>
      <c r="Q134" s="75"/>
      <c r="S134" s="86"/>
      <c r="T134" s="75"/>
      <c r="V134" s="86"/>
      <c r="W134" s="75"/>
      <c r="Y134" s="86"/>
      <c r="Z134" s="75"/>
      <c r="AB134" s="86"/>
      <c r="AC134" s="75"/>
      <c r="AE134" s="86"/>
      <c r="AF134" s="75"/>
      <c r="AH134" s="86"/>
      <c r="AI134" s="75"/>
      <c r="AK134" s="100"/>
      <c r="AL134" s="101"/>
    </row>
    <row r="135" spans="1:38" x14ac:dyDescent="0.2">
      <c r="A135" s="31"/>
      <c r="B135" s="83"/>
      <c r="D135" s="86"/>
      <c r="E135" s="75"/>
      <c r="G135" s="86"/>
      <c r="H135" s="75"/>
      <c r="J135" s="86"/>
      <c r="K135" s="75"/>
      <c r="M135" s="86"/>
      <c r="N135" s="75"/>
      <c r="P135" s="86"/>
      <c r="Q135" s="75"/>
      <c r="S135" s="86"/>
      <c r="T135" s="75"/>
      <c r="V135" s="86"/>
      <c r="W135" s="75"/>
      <c r="Y135" s="86"/>
      <c r="Z135" s="75"/>
      <c r="AB135" s="86"/>
      <c r="AC135" s="75"/>
      <c r="AE135" s="86"/>
      <c r="AF135" s="75"/>
      <c r="AH135" s="86"/>
      <c r="AI135" s="75"/>
      <c r="AK135" s="100"/>
      <c r="AL135" s="101"/>
    </row>
    <row r="136" spans="1:38" x14ac:dyDescent="0.2">
      <c r="A136" s="31"/>
      <c r="B136" s="83"/>
      <c r="D136" s="86"/>
      <c r="E136" s="75"/>
      <c r="G136" s="86"/>
      <c r="H136" s="75"/>
      <c r="J136" s="86"/>
      <c r="K136" s="75"/>
      <c r="M136" s="86"/>
      <c r="N136" s="75"/>
      <c r="P136" s="86"/>
      <c r="Q136" s="75"/>
      <c r="S136" s="86"/>
      <c r="T136" s="75"/>
      <c r="V136" s="86"/>
      <c r="W136" s="75"/>
      <c r="Y136" s="86"/>
      <c r="Z136" s="75"/>
      <c r="AB136" s="86"/>
      <c r="AC136" s="75"/>
      <c r="AE136" s="86"/>
      <c r="AF136" s="75"/>
      <c r="AH136" s="86"/>
      <c r="AI136" s="75"/>
      <c r="AK136" s="100"/>
      <c r="AL136" s="101"/>
    </row>
    <row r="137" spans="1:38" x14ac:dyDescent="0.2">
      <c r="A137" s="31"/>
      <c r="B137" s="83"/>
      <c r="D137" s="86"/>
      <c r="E137" s="75"/>
      <c r="G137" s="86"/>
      <c r="H137" s="75"/>
      <c r="J137" s="86"/>
      <c r="K137" s="75"/>
      <c r="M137" s="86"/>
      <c r="N137" s="75"/>
      <c r="P137" s="86"/>
      <c r="Q137" s="75"/>
      <c r="S137" s="86"/>
      <c r="T137" s="75"/>
      <c r="V137" s="86"/>
      <c r="W137" s="75"/>
      <c r="Y137" s="86"/>
      <c r="Z137" s="75"/>
      <c r="AB137" s="86"/>
      <c r="AC137" s="75"/>
      <c r="AE137" s="86"/>
      <c r="AF137" s="75"/>
      <c r="AH137" s="86"/>
      <c r="AI137" s="75"/>
      <c r="AK137" s="100"/>
      <c r="AL137" s="101"/>
    </row>
    <row r="138" spans="1:38" x14ac:dyDescent="0.2">
      <c r="A138" s="31"/>
      <c r="B138" s="83"/>
      <c r="D138" s="86"/>
      <c r="E138" s="75"/>
      <c r="G138" s="86"/>
      <c r="H138" s="75"/>
      <c r="J138" s="86"/>
      <c r="K138" s="75"/>
      <c r="M138" s="86"/>
      <c r="N138" s="75"/>
      <c r="P138" s="86"/>
      <c r="Q138" s="75"/>
      <c r="S138" s="86"/>
      <c r="T138" s="75"/>
      <c r="V138" s="86"/>
      <c r="W138" s="75"/>
      <c r="Y138" s="86"/>
      <c r="Z138" s="75"/>
      <c r="AB138" s="86"/>
      <c r="AC138" s="75"/>
      <c r="AE138" s="86"/>
      <c r="AF138" s="75"/>
      <c r="AH138" s="86"/>
      <c r="AI138" s="75"/>
      <c r="AK138" s="100"/>
      <c r="AL138" s="101"/>
    </row>
    <row r="139" spans="1:38" x14ac:dyDescent="0.2">
      <c r="A139" s="31"/>
      <c r="B139" s="83"/>
      <c r="D139" s="86"/>
      <c r="E139" s="75"/>
      <c r="G139" s="86"/>
      <c r="H139" s="75"/>
      <c r="J139" s="86"/>
      <c r="K139" s="75"/>
      <c r="M139" s="86"/>
      <c r="N139" s="75"/>
      <c r="P139" s="86"/>
      <c r="Q139" s="75"/>
      <c r="S139" s="86"/>
      <c r="T139" s="75"/>
      <c r="V139" s="86"/>
      <c r="W139" s="75"/>
      <c r="Y139" s="86"/>
      <c r="Z139" s="75"/>
      <c r="AB139" s="86"/>
      <c r="AC139" s="75"/>
      <c r="AE139" s="86"/>
      <c r="AF139" s="75"/>
      <c r="AH139" s="86"/>
      <c r="AI139" s="75"/>
      <c r="AK139" s="100"/>
      <c r="AL139" s="101"/>
    </row>
    <row r="140" spans="1:38" x14ac:dyDescent="0.2">
      <c r="A140" s="31"/>
      <c r="B140" s="83"/>
      <c r="D140" s="86"/>
      <c r="E140" s="75"/>
      <c r="G140" s="86"/>
      <c r="H140" s="75"/>
      <c r="J140" s="86"/>
      <c r="K140" s="75"/>
      <c r="M140" s="86"/>
      <c r="N140" s="75"/>
      <c r="P140" s="86"/>
      <c r="Q140" s="75"/>
      <c r="S140" s="86"/>
      <c r="T140" s="75"/>
      <c r="V140" s="86"/>
      <c r="W140" s="75"/>
      <c r="Y140" s="86"/>
      <c r="Z140" s="75"/>
      <c r="AB140" s="86"/>
      <c r="AC140" s="75"/>
      <c r="AE140" s="86"/>
      <c r="AF140" s="75"/>
      <c r="AH140" s="86"/>
      <c r="AI140" s="75"/>
      <c r="AK140" s="100"/>
      <c r="AL140" s="101"/>
    </row>
    <row r="141" spans="1:38" x14ac:dyDescent="0.2">
      <c r="A141" s="31"/>
      <c r="B141" s="83"/>
      <c r="D141" s="86"/>
      <c r="E141" s="75"/>
      <c r="G141" s="86"/>
      <c r="H141" s="75"/>
      <c r="J141" s="86"/>
      <c r="K141" s="75"/>
      <c r="M141" s="86"/>
      <c r="N141" s="75"/>
      <c r="P141" s="86"/>
      <c r="Q141" s="75"/>
      <c r="S141" s="86"/>
      <c r="T141" s="75"/>
      <c r="V141" s="86"/>
      <c r="W141" s="75"/>
      <c r="Y141" s="86"/>
      <c r="Z141" s="75"/>
      <c r="AB141" s="86"/>
      <c r="AC141" s="75"/>
      <c r="AE141" s="86"/>
      <c r="AF141" s="75"/>
      <c r="AH141" s="86"/>
      <c r="AI141" s="75"/>
      <c r="AK141" s="100"/>
      <c r="AL141" s="101"/>
    </row>
    <row r="142" spans="1:38" x14ac:dyDescent="0.2">
      <c r="A142" s="31"/>
      <c r="B142" s="83"/>
      <c r="D142" s="86"/>
      <c r="E142" s="75"/>
      <c r="G142" s="86"/>
      <c r="H142" s="75"/>
      <c r="J142" s="86"/>
      <c r="K142" s="75"/>
      <c r="M142" s="86"/>
      <c r="N142" s="75"/>
      <c r="P142" s="86"/>
      <c r="Q142" s="75"/>
      <c r="S142" s="86"/>
      <c r="T142" s="75"/>
      <c r="V142" s="86"/>
      <c r="W142" s="75"/>
      <c r="Y142" s="86"/>
      <c r="Z142" s="75"/>
      <c r="AB142" s="86"/>
      <c r="AC142" s="75"/>
      <c r="AE142" s="86"/>
      <c r="AF142" s="75"/>
      <c r="AH142" s="86"/>
      <c r="AI142" s="75"/>
      <c r="AK142" s="100"/>
      <c r="AL142" s="101"/>
    </row>
    <row r="143" spans="1:38" x14ac:dyDescent="0.2">
      <c r="A143" s="31"/>
      <c r="B143" s="83"/>
      <c r="D143" s="86"/>
      <c r="E143" s="75"/>
      <c r="G143" s="86"/>
      <c r="H143" s="75"/>
      <c r="J143" s="86"/>
      <c r="K143" s="75"/>
      <c r="M143" s="86"/>
      <c r="N143" s="75"/>
      <c r="P143" s="86"/>
      <c r="Q143" s="75"/>
      <c r="S143" s="86"/>
      <c r="T143" s="75"/>
      <c r="V143" s="86"/>
      <c r="W143" s="75"/>
      <c r="Y143" s="86"/>
      <c r="Z143" s="75"/>
      <c r="AB143" s="86"/>
      <c r="AC143" s="75"/>
      <c r="AE143" s="86"/>
      <c r="AF143" s="75"/>
      <c r="AH143" s="86"/>
      <c r="AI143" s="75"/>
      <c r="AK143" s="100"/>
      <c r="AL143" s="101"/>
    </row>
    <row r="144" spans="1:38" x14ac:dyDescent="0.2">
      <c r="A144" s="31"/>
      <c r="B144" s="83"/>
      <c r="D144" s="86"/>
      <c r="E144" s="75"/>
      <c r="G144" s="86"/>
      <c r="H144" s="75"/>
      <c r="J144" s="86"/>
      <c r="K144" s="75"/>
      <c r="M144" s="86"/>
      <c r="N144" s="75"/>
      <c r="P144" s="86"/>
      <c r="Q144" s="75"/>
      <c r="S144" s="86"/>
      <c r="T144" s="75"/>
      <c r="V144" s="86"/>
      <c r="W144" s="75"/>
      <c r="Y144" s="86"/>
      <c r="Z144" s="75"/>
      <c r="AB144" s="86"/>
      <c r="AC144" s="75"/>
      <c r="AE144" s="86"/>
      <c r="AF144" s="75"/>
      <c r="AH144" s="86"/>
      <c r="AI144" s="75"/>
      <c r="AK144" s="100"/>
      <c r="AL144" s="101"/>
    </row>
    <row r="145" spans="1:38" x14ac:dyDescent="0.2">
      <c r="A145" s="31"/>
      <c r="B145" s="83"/>
      <c r="D145" s="86"/>
      <c r="E145" s="75"/>
      <c r="G145" s="86"/>
      <c r="H145" s="75"/>
      <c r="J145" s="86"/>
      <c r="K145" s="75"/>
      <c r="M145" s="86"/>
      <c r="N145" s="75"/>
      <c r="P145" s="86"/>
      <c r="Q145" s="75"/>
      <c r="S145" s="86"/>
      <c r="T145" s="75"/>
      <c r="V145" s="86"/>
      <c r="W145" s="75"/>
      <c r="Y145" s="86"/>
      <c r="Z145" s="75"/>
      <c r="AB145" s="86"/>
      <c r="AC145" s="75"/>
      <c r="AE145" s="86"/>
      <c r="AF145" s="75"/>
      <c r="AH145" s="86"/>
      <c r="AI145" s="75"/>
      <c r="AK145" s="100"/>
      <c r="AL145" s="101"/>
    </row>
    <row r="146" spans="1:38" x14ac:dyDescent="0.2">
      <c r="A146" s="31"/>
      <c r="B146" s="83"/>
      <c r="D146" s="86"/>
      <c r="E146" s="75"/>
      <c r="G146" s="86"/>
      <c r="H146" s="75"/>
      <c r="J146" s="86"/>
      <c r="K146" s="75"/>
      <c r="M146" s="86"/>
      <c r="N146" s="75"/>
      <c r="P146" s="86"/>
      <c r="Q146" s="75"/>
      <c r="S146" s="86"/>
      <c r="T146" s="75"/>
      <c r="V146" s="86"/>
      <c r="W146" s="75"/>
      <c r="Y146" s="86"/>
      <c r="Z146" s="75"/>
      <c r="AB146" s="86"/>
      <c r="AC146" s="75"/>
      <c r="AE146" s="86"/>
      <c r="AF146" s="75"/>
      <c r="AH146" s="86"/>
      <c r="AI146" s="75"/>
      <c r="AK146" s="100"/>
      <c r="AL146" s="101"/>
    </row>
    <row r="147" spans="1:38" x14ac:dyDescent="0.2">
      <c r="A147" s="31"/>
      <c r="B147" s="83"/>
      <c r="D147" s="86"/>
      <c r="E147" s="75"/>
      <c r="G147" s="86"/>
      <c r="H147" s="75"/>
      <c r="J147" s="86"/>
      <c r="K147" s="75"/>
      <c r="M147" s="86"/>
      <c r="N147" s="75"/>
      <c r="P147" s="86"/>
      <c r="Q147" s="75"/>
      <c r="S147" s="86"/>
      <c r="T147" s="75"/>
      <c r="V147" s="86"/>
      <c r="W147" s="75"/>
      <c r="Y147" s="86"/>
      <c r="Z147" s="75"/>
      <c r="AB147" s="86"/>
      <c r="AC147" s="75"/>
      <c r="AE147" s="86"/>
      <c r="AF147" s="75"/>
      <c r="AH147" s="86"/>
      <c r="AI147" s="75"/>
      <c r="AK147" s="100"/>
      <c r="AL147" s="101"/>
    </row>
    <row r="148" spans="1:38" x14ac:dyDescent="0.2">
      <c r="A148" s="31"/>
      <c r="B148" s="83"/>
      <c r="D148" s="86"/>
      <c r="E148" s="75"/>
      <c r="G148" s="86"/>
      <c r="H148" s="75"/>
      <c r="J148" s="86"/>
      <c r="K148" s="75"/>
      <c r="M148" s="86"/>
      <c r="N148" s="75"/>
      <c r="P148" s="86"/>
      <c r="Q148" s="75"/>
      <c r="S148" s="86"/>
      <c r="T148" s="75"/>
      <c r="V148" s="86"/>
      <c r="W148" s="75"/>
      <c r="Y148" s="86"/>
      <c r="Z148" s="75"/>
      <c r="AB148" s="86"/>
      <c r="AC148" s="75"/>
      <c r="AE148" s="86"/>
      <c r="AF148" s="75"/>
      <c r="AH148" s="86"/>
      <c r="AI148" s="75"/>
      <c r="AK148" s="100"/>
      <c r="AL148" s="101"/>
    </row>
    <row r="149" spans="1:38" x14ac:dyDescent="0.2">
      <c r="A149" s="31"/>
      <c r="B149" s="83"/>
      <c r="D149" s="86"/>
      <c r="E149" s="75"/>
      <c r="G149" s="86"/>
      <c r="H149" s="75"/>
      <c r="J149" s="86"/>
      <c r="K149" s="75"/>
      <c r="M149" s="86"/>
      <c r="N149" s="75"/>
      <c r="P149" s="86"/>
      <c r="Q149" s="75"/>
      <c r="S149" s="86"/>
      <c r="T149" s="75"/>
      <c r="V149" s="86"/>
      <c r="W149" s="75"/>
      <c r="Y149" s="86"/>
      <c r="Z149" s="75"/>
      <c r="AB149" s="86"/>
      <c r="AC149" s="75"/>
      <c r="AE149" s="86"/>
      <c r="AF149" s="75"/>
      <c r="AH149" s="86"/>
      <c r="AI149" s="75"/>
      <c r="AK149" s="100"/>
      <c r="AL149" s="101"/>
    </row>
    <row r="150" spans="1:38" x14ac:dyDescent="0.2">
      <c r="A150" s="31"/>
      <c r="B150" s="83"/>
      <c r="D150" s="86"/>
      <c r="E150" s="75"/>
      <c r="G150" s="86"/>
      <c r="H150" s="75"/>
      <c r="J150" s="86"/>
      <c r="K150" s="75"/>
      <c r="M150" s="86"/>
      <c r="N150" s="75"/>
      <c r="P150" s="86"/>
      <c r="Q150" s="75"/>
      <c r="S150" s="86"/>
      <c r="T150" s="75"/>
      <c r="V150" s="86"/>
      <c r="W150" s="75"/>
      <c r="Y150" s="86"/>
      <c r="Z150" s="75"/>
      <c r="AB150" s="86"/>
      <c r="AC150" s="75"/>
      <c r="AE150" s="86"/>
      <c r="AF150" s="75"/>
      <c r="AH150" s="86"/>
      <c r="AI150" s="75"/>
      <c r="AK150" s="100"/>
      <c r="AL150" s="101"/>
    </row>
    <row r="151" spans="1:38" x14ac:dyDescent="0.2">
      <c r="A151" s="31"/>
      <c r="B151" s="83"/>
      <c r="D151" s="86"/>
      <c r="E151" s="75"/>
      <c r="G151" s="86"/>
      <c r="H151" s="75"/>
      <c r="J151" s="86"/>
      <c r="K151" s="75"/>
      <c r="M151" s="86"/>
      <c r="N151" s="75"/>
      <c r="P151" s="86"/>
      <c r="Q151" s="75"/>
      <c r="S151" s="86"/>
      <c r="T151" s="75"/>
      <c r="V151" s="86"/>
      <c r="W151" s="75"/>
      <c r="Y151" s="86"/>
      <c r="Z151" s="75"/>
      <c r="AB151" s="86"/>
      <c r="AC151" s="75"/>
      <c r="AE151" s="86"/>
      <c r="AF151" s="75"/>
      <c r="AH151" s="86"/>
      <c r="AI151" s="75"/>
      <c r="AK151" s="100"/>
      <c r="AL151" s="101"/>
    </row>
    <row r="152" spans="1:38" x14ac:dyDescent="0.2">
      <c r="A152" s="31"/>
      <c r="B152" s="83"/>
      <c r="D152" s="86"/>
      <c r="E152" s="75"/>
      <c r="G152" s="86"/>
      <c r="H152" s="75"/>
      <c r="J152" s="86"/>
      <c r="K152" s="75"/>
      <c r="M152" s="86"/>
      <c r="N152" s="75"/>
      <c r="P152" s="86"/>
      <c r="Q152" s="75"/>
      <c r="S152" s="86"/>
      <c r="T152" s="75"/>
      <c r="V152" s="86"/>
      <c r="W152" s="75"/>
      <c r="Y152" s="86"/>
      <c r="Z152" s="75"/>
      <c r="AB152" s="86"/>
      <c r="AC152" s="75"/>
      <c r="AE152" s="86"/>
      <c r="AF152" s="75"/>
      <c r="AH152" s="86"/>
      <c r="AI152" s="75"/>
      <c r="AK152" s="100"/>
      <c r="AL152" s="101"/>
    </row>
    <row r="153" spans="1:38" x14ac:dyDescent="0.2">
      <c r="A153" s="31"/>
      <c r="B153" s="83"/>
      <c r="D153" s="86"/>
      <c r="E153" s="75"/>
      <c r="G153" s="86"/>
      <c r="H153" s="75"/>
      <c r="J153" s="86"/>
      <c r="K153" s="75"/>
      <c r="M153" s="86"/>
      <c r="N153" s="75"/>
      <c r="P153" s="86"/>
      <c r="Q153" s="75"/>
      <c r="S153" s="86"/>
      <c r="T153" s="75"/>
      <c r="V153" s="86"/>
      <c r="W153" s="75"/>
      <c r="Y153" s="86"/>
      <c r="Z153" s="75"/>
      <c r="AB153" s="86"/>
      <c r="AC153" s="75"/>
      <c r="AE153" s="86"/>
      <c r="AF153" s="75"/>
      <c r="AH153" s="86"/>
      <c r="AI153" s="75"/>
      <c r="AK153" s="100"/>
      <c r="AL153" s="101"/>
    </row>
    <row r="154" spans="1:38" x14ac:dyDescent="0.2">
      <c r="A154" s="31"/>
      <c r="B154" s="83"/>
      <c r="D154" s="86"/>
      <c r="E154" s="75"/>
      <c r="G154" s="86"/>
      <c r="H154" s="75"/>
      <c r="J154" s="86"/>
      <c r="K154" s="75"/>
      <c r="M154" s="86"/>
      <c r="N154" s="75"/>
      <c r="P154" s="86"/>
      <c r="Q154" s="75"/>
      <c r="S154" s="86"/>
      <c r="T154" s="75"/>
      <c r="V154" s="86"/>
      <c r="W154" s="75"/>
      <c r="Y154" s="86"/>
      <c r="Z154" s="75"/>
      <c r="AB154" s="86"/>
      <c r="AC154" s="75"/>
      <c r="AE154" s="86"/>
      <c r="AF154" s="75"/>
      <c r="AH154" s="86"/>
      <c r="AI154" s="75"/>
      <c r="AK154" s="100"/>
      <c r="AL154" s="101"/>
    </row>
    <row r="155" spans="1:38" x14ac:dyDescent="0.2">
      <c r="A155" s="31"/>
      <c r="B155" s="83"/>
      <c r="D155" s="86"/>
      <c r="E155" s="75"/>
      <c r="G155" s="86"/>
      <c r="H155" s="75"/>
      <c r="J155" s="86"/>
      <c r="K155" s="75"/>
      <c r="M155" s="86"/>
      <c r="N155" s="75"/>
      <c r="P155" s="86"/>
      <c r="Q155" s="75"/>
      <c r="S155" s="86"/>
      <c r="T155" s="75"/>
      <c r="V155" s="86"/>
      <c r="W155" s="75"/>
      <c r="Y155" s="86"/>
      <c r="Z155" s="75"/>
      <c r="AB155" s="86"/>
      <c r="AC155" s="75"/>
      <c r="AE155" s="86"/>
      <c r="AF155" s="75"/>
      <c r="AH155" s="86"/>
      <c r="AI155" s="75"/>
      <c r="AK155" s="100"/>
      <c r="AL155" s="101"/>
    </row>
    <row r="156" spans="1:38" x14ac:dyDescent="0.2">
      <c r="A156" s="31"/>
      <c r="B156" s="83"/>
      <c r="D156" s="86"/>
      <c r="E156" s="75"/>
      <c r="G156" s="86"/>
      <c r="H156" s="75"/>
      <c r="J156" s="86"/>
      <c r="K156" s="75"/>
      <c r="M156" s="86"/>
      <c r="N156" s="75"/>
      <c r="P156" s="86"/>
      <c r="Q156" s="75"/>
      <c r="S156" s="86"/>
      <c r="T156" s="75"/>
      <c r="V156" s="86"/>
      <c r="W156" s="75"/>
      <c r="Y156" s="86"/>
      <c r="Z156" s="75"/>
      <c r="AB156" s="86"/>
      <c r="AC156" s="75"/>
      <c r="AE156" s="86"/>
      <c r="AF156" s="75"/>
      <c r="AH156" s="86"/>
      <c r="AI156" s="75"/>
      <c r="AK156" s="100"/>
      <c r="AL156" s="101"/>
    </row>
    <row r="157" spans="1:38" x14ac:dyDescent="0.2">
      <c r="A157" s="31"/>
      <c r="B157" s="83"/>
      <c r="D157" s="86"/>
      <c r="E157" s="75"/>
      <c r="G157" s="86"/>
      <c r="H157" s="75"/>
      <c r="J157" s="86"/>
      <c r="K157" s="75"/>
      <c r="M157" s="86"/>
      <c r="N157" s="75"/>
      <c r="P157" s="86"/>
      <c r="Q157" s="75"/>
      <c r="S157" s="86"/>
      <c r="T157" s="75"/>
      <c r="V157" s="86"/>
      <c r="W157" s="75"/>
      <c r="Y157" s="86"/>
      <c r="Z157" s="75"/>
      <c r="AB157" s="86"/>
      <c r="AC157" s="75"/>
      <c r="AE157" s="86"/>
      <c r="AF157" s="75"/>
      <c r="AH157" s="86"/>
      <c r="AI157" s="75"/>
      <c r="AK157" s="100"/>
      <c r="AL157" s="101"/>
    </row>
    <row r="158" spans="1:38" x14ac:dyDescent="0.2">
      <c r="A158" s="31"/>
      <c r="B158" s="83"/>
      <c r="D158" s="86"/>
      <c r="E158" s="75"/>
      <c r="G158" s="86"/>
      <c r="H158" s="75"/>
      <c r="J158" s="86"/>
      <c r="K158" s="75"/>
      <c r="M158" s="86"/>
      <c r="N158" s="75"/>
      <c r="P158" s="86"/>
      <c r="Q158" s="75"/>
      <c r="S158" s="86"/>
      <c r="T158" s="75"/>
      <c r="V158" s="86"/>
      <c r="W158" s="75"/>
      <c r="Y158" s="86"/>
      <c r="Z158" s="75"/>
      <c r="AB158" s="86"/>
      <c r="AC158" s="75"/>
      <c r="AE158" s="86"/>
      <c r="AF158" s="75"/>
      <c r="AH158" s="86"/>
      <c r="AI158" s="75"/>
      <c r="AK158" s="100"/>
      <c r="AL158" s="101"/>
    </row>
    <row r="159" spans="1:38" x14ac:dyDescent="0.2">
      <c r="A159" s="31"/>
      <c r="B159" s="83"/>
      <c r="D159" s="86"/>
      <c r="E159" s="75"/>
      <c r="G159" s="86"/>
      <c r="H159" s="75"/>
      <c r="J159" s="86"/>
      <c r="K159" s="75"/>
      <c r="M159" s="86"/>
      <c r="N159" s="75"/>
      <c r="P159" s="86"/>
      <c r="Q159" s="75"/>
      <c r="S159" s="86"/>
      <c r="T159" s="75"/>
      <c r="V159" s="86"/>
      <c r="W159" s="75"/>
      <c r="Y159" s="86"/>
      <c r="Z159" s="75"/>
      <c r="AB159" s="86"/>
      <c r="AC159" s="75"/>
      <c r="AE159" s="86"/>
      <c r="AF159" s="75"/>
      <c r="AH159" s="86"/>
      <c r="AI159" s="75"/>
      <c r="AK159" s="100"/>
      <c r="AL159" s="101"/>
    </row>
    <row r="160" spans="1:38" x14ac:dyDescent="0.2">
      <c r="A160" s="31"/>
      <c r="B160" s="83"/>
      <c r="D160" s="86"/>
      <c r="E160" s="75"/>
      <c r="G160" s="86"/>
      <c r="H160" s="75"/>
      <c r="J160" s="86"/>
      <c r="K160" s="75"/>
      <c r="M160" s="86"/>
      <c r="N160" s="75"/>
      <c r="P160" s="86"/>
      <c r="Q160" s="75"/>
      <c r="S160" s="86"/>
      <c r="T160" s="75"/>
      <c r="V160" s="86"/>
      <c r="W160" s="75"/>
      <c r="Y160" s="86"/>
      <c r="Z160" s="75"/>
      <c r="AB160" s="86"/>
      <c r="AC160" s="75"/>
      <c r="AE160" s="86"/>
      <c r="AF160" s="75"/>
      <c r="AH160" s="86"/>
      <c r="AI160" s="75"/>
      <c r="AK160" s="100"/>
      <c r="AL160" s="101"/>
    </row>
    <row r="161" spans="1:38" x14ac:dyDescent="0.2">
      <c r="A161" s="31"/>
      <c r="B161" s="83"/>
      <c r="D161" s="86"/>
      <c r="E161" s="75"/>
      <c r="G161" s="86"/>
      <c r="H161" s="75"/>
      <c r="J161" s="86"/>
      <c r="K161" s="75"/>
      <c r="M161" s="86"/>
      <c r="N161" s="75"/>
      <c r="P161" s="86"/>
      <c r="Q161" s="75"/>
      <c r="S161" s="86"/>
      <c r="T161" s="75"/>
      <c r="V161" s="86"/>
      <c r="W161" s="75"/>
      <c r="Y161" s="86"/>
      <c r="Z161" s="75"/>
      <c r="AB161" s="86"/>
      <c r="AC161" s="75"/>
      <c r="AE161" s="86"/>
      <c r="AF161" s="75"/>
      <c r="AH161" s="86"/>
      <c r="AI161" s="75"/>
      <c r="AK161" s="100"/>
      <c r="AL161" s="101"/>
    </row>
    <row r="162" spans="1:38" x14ac:dyDescent="0.2">
      <c r="A162" s="31"/>
      <c r="B162" s="83"/>
      <c r="D162" s="86"/>
      <c r="E162" s="75"/>
      <c r="G162" s="86"/>
      <c r="H162" s="75"/>
      <c r="J162" s="86"/>
      <c r="K162" s="75"/>
      <c r="M162" s="86"/>
      <c r="N162" s="75"/>
      <c r="P162" s="86"/>
      <c r="Q162" s="75"/>
      <c r="S162" s="86"/>
      <c r="T162" s="75"/>
      <c r="V162" s="86"/>
      <c r="W162" s="75"/>
      <c r="Y162" s="86"/>
      <c r="Z162" s="75"/>
      <c r="AB162" s="86"/>
      <c r="AC162" s="75"/>
      <c r="AE162" s="86"/>
      <c r="AF162" s="75"/>
      <c r="AH162" s="86"/>
      <c r="AI162" s="75"/>
      <c r="AK162" s="100"/>
      <c r="AL162" s="101"/>
    </row>
    <row r="163" spans="1:38" x14ac:dyDescent="0.2">
      <c r="A163" s="31"/>
      <c r="B163" s="83"/>
      <c r="D163" s="86"/>
      <c r="E163" s="75"/>
      <c r="G163" s="86"/>
      <c r="H163" s="75"/>
      <c r="J163" s="86"/>
      <c r="K163" s="75"/>
      <c r="M163" s="86"/>
      <c r="N163" s="75"/>
      <c r="P163" s="86"/>
      <c r="Q163" s="75"/>
      <c r="S163" s="86"/>
      <c r="T163" s="75"/>
      <c r="V163" s="86"/>
      <c r="W163" s="75"/>
      <c r="Y163" s="86"/>
      <c r="Z163" s="75"/>
      <c r="AB163" s="86"/>
      <c r="AC163" s="75"/>
      <c r="AE163" s="86"/>
      <c r="AF163" s="75"/>
      <c r="AH163" s="86"/>
      <c r="AI163" s="75"/>
      <c r="AK163" s="100"/>
      <c r="AL163" s="101"/>
    </row>
    <row r="164" spans="1:38" x14ac:dyDescent="0.2">
      <c r="A164" s="31"/>
      <c r="B164" s="83"/>
      <c r="D164" s="86"/>
      <c r="E164" s="75"/>
      <c r="G164" s="86"/>
      <c r="H164" s="75"/>
      <c r="J164" s="86"/>
      <c r="K164" s="75"/>
      <c r="M164" s="86"/>
      <c r="N164" s="75"/>
      <c r="P164" s="86"/>
      <c r="Q164" s="75"/>
      <c r="S164" s="86"/>
      <c r="T164" s="75"/>
      <c r="V164" s="86"/>
      <c r="W164" s="75"/>
      <c r="Y164" s="86"/>
      <c r="Z164" s="75"/>
      <c r="AB164" s="86"/>
      <c r="AC164" s="75"/>
      <c r="AE164" s="86"/>
      <c r="AF164" s="75"/>
      <c r="AH164" s="86"/>
      <c r="AI164" s="75"/>
      <c r="AK164" s="100"/>
      <c r="AL164" s="101"/>
    </row>
    <row r="165" spans="1:38" x14ac:dyDescent="0.2">
      <c r="A165" s="31"/>
      <c r="B165" s="83"/>
      <c r="D165" s="86"/>
      <c r="E165" s="75"/>
      <c r="G165" s="86"/>
      <c r="H165" s="75"/>
      <c r="J165" s="86"/>
      <c r="K165" s="75"/>
      <c r="M165" s="86"/>
      <c r="N165" s="75"/>
      <c r="P165" s="86"/>
      <c r="Q165" s="75"/>
      <c r="S165" s="86"/>
      <c r="T165" s="75"/>
      <c r="V165" s="86"/>
      <c r="W165" s="75"/>
      <c r="Y165" s="86"/>
      <c r="Z165" s="75"/>
      <c r="AB165" s="86"/>
      <c r="AC165" s="75"/>
      <c r="AE165" s="86"/>
      <c r="AF165" s="75"/>
      <c r="AH165" s="86"/>
      <c r="AI165" s="75"/>
      <c r="AK165" s="100"/>
      <c r="AL165" s="101"/>
    </row>
    <row r="166" spans="1:38" x14ac:dyDescent="0.2">
      <c r="A166" s="31"/>
      <c r="B166" s="83"/>
      <c r="D166" s="86"/>
      <c r="E166" s="75"/>
      <c r="G166" s="86"/>
      <c r="H166" s="75"/>
      <c r="J166" s="86"/>
      <c r="K166" s="75"/>
      <c r="M166" s="86"/>
      <c r="N166" s="75"/>
      <c r="P166" s="86"/>
      <c r="Q166" s="75"/>
      <c r="S166" s="86"/>
      <c r="T166" s="75"/>
      <c r="V166" s="86"/>
      <c r="W166" s="75"/>
      <c r="Y166" s="86"/>
      <c r="Z166" s="75"/>
      <c r="AB166" s="86"/>
      <c r="AC166" s="75"/>
      <c r="AE166" s="86"/>
      <c r="AF166" s="75"/>
      <c r="AH166" s="86"/>
      <c r="AI166" s="75"/>
      <c r="AK166" s="100"/>
      <c r="AL166" s="101"/>
    </row>
    <row r="167" spans="1:38" x14ac:dyDescent="0.2">
      <c r="A167" s="31"/>
      <c r="B167" s="83"/>
      <c r="D167" s="86"/>
      <c r="E167" s="75"/>
      <c r="G167" s="86"/>
      <c r="H167" s="75"/>
      <c r="J167" s="86"/>
      <c r="K167" s="75"/>
      <c r="M167" s="86"/>
      <c r="N167" s="75"/>
      <c r="P167" s="86"/>
      <c r="Q167" s="75"/>
      <c r="S167" s="86"/>
      <c r="T167" s="75"/>
      <c r="V167" s="86"/>
      <c r="W167" s="75"/>
      <c r="Y167" s="86"/>
      <c r="Z167" s="75"/>
      <c r="AB167" s="86"/>
      <c r="AC167" s="75"/>
      <c r="AE167" s="86"/>
      <c r="AF167" s="75"/>
      <c r="AH167" s="86"/>
      <c r="AI167" s="75"/>
      <c r="AK167" s="100"/>
      <c r="AL167" s="101"/>
    </row>
    <row r="168" spans="1:38" x14ac:dyDescent="0.2">
      <c r="A168" s="31"/>
      <c r="B168" s="83"/>
      <c r="D168" s="86"/>
      <c r="E168" s="75"/>
      <c r="G168" s="86"/>
      <c r="H168" s="75"/>
      <c r="J168" s="86"/>
      <c r="K168" s="75"/>
      <c r="M168" s="86"/>
      <c r="N168" s="75"/>
      <c r="P168" s="86"/>
      <c r="Q168" s="75"/>
      <c r="S168" s="86"/>
      <c r="T168" s="75"/>
      <c r="V168" s="86"/>
      <c r="W168" s="75"/>
      <c r="Y168" s="86"/>
      <c r="Z168" s="75"/>
      <c r="AB168" s="86"/>
      <c r="AC168" s="75"/>
      <c r="AE168" s="86"/>
      <c r="AF168" s="75"/>
      <c r="AH168" s="86"/>
      <c r="AI168" s="75"/>
      <c r="AK168" s="100"/>
      <c r="AL168" s="101"/>
    </row>
    <row r="169" spans="1:38" x14ac:dyDescent="0.2">
      <c r="A169" s="31"/>
      <c r="B169" s="83"/>
      <c r="D169" s="86"/>
      <c r="E169" s="75"/>
      <c r="G169" s="86"/>
      <c r="H169" s="75"/>
      <c r="J169" s="86"/>
      <c r="K169" s="75"/>
      <c r="M169" s="86"/>
      <c r="N169" s="75"/>
      <c r="P169" s="86"/>
      <c r="Q169" s="75"/>
      <c r="S169" s="86"/>
      <c r="T169" s="75"/>
      <c r="V169" s="86"/>
      <c r="W169" s="75"/>
      <c r="Y169" s="86"/>
      <c r="Z169" s="75"/>
      <c r="AB169" s="86"/>
      <c r="AC169" s="75"/>
      <c r="AE169" s="86"/>
      <c r="AF169" s="75"/>
      <c r="AH169" s="86"/>
      <c r="AI169" s="75"/>
      <c r="AK169" s="100"/>
      <c r="AL169" s="101"/>
    </row>
    <row r="170" spans="1:38" x14ac:dyDescent="0.2">
      <c r="A170" s="31"/>
      <c r="B170" s="83"/>
      <c r="D170" s="86"/>
      <c r="E170" s="75"/>
      <c r="G170" s="86"/>
      <c r="H170" s="75"/>
      <c r="J170" s="86"/>
      <c r="K170" s="75"/>
      <c r="M170" s="86"/>
      <c r="N170" s="75"/>
      <c r="P170" s="86"/>
      <c r="Q170" s="75"/>
      <c r="S170" s="86"/>
      <c r="T170" s="75"/>
      <c r="V170" s="86"/>
      <c r="W170" s="75"/>
      <c r="Y170" s="86"/>
      <c r="Z170" s="75"/>
      <c r="AB170" s="86"/>
      <c r="AC170" s="75"/>
      <c r="AE170" s="86"/>
      <c r="AF170" s="75"/>
      <c r="AH170" s="86"/>
      <c r="AI170" s="75"/>
      <c r="AK170" s="100"/>
      <c r="AL170" s="101"/>
    </row>
    <row r="171" spans="1:38" x14ac:dyDescent="0.2">
      <c r="A171" s="31"/>
      <c r="B171" s="83"/>
      <c r="D171" s="86"/>
      <c r="E171" s="75"/>
      <c r="G171" s="86"/>
      <c r="H171" s="75"/>
      <c r="J171" s="86"/>
      <c r="K171" s="75"/>
      <c r="M171" s="86"/>
      <c r="N171" s="75"/>
      <c r="P171" s="86"/>
      <c r="Q171" s="75"/>
      <c r="S171" s="86"/>
      <c r="T171" s="75"/>
      <c r="V171" s="86"/>
      <c r="W171" s="75"/>
      <c r="Y171" s="86"/>
      <c r="Z171" s="75"/>
      <c r="AB171" s="86"/>
      <c r="AC171" s="75"/>
      <c r="AE171" s="86"/>
      <c r="AF171" s="75"/>
      <c r="AH171" s="86"/>
      <c r="AI171" s="75"/>
      <c r="AK171" s="100"/>
      <c r="AL171" s="101"/>
    </row>
    <row r="172" spans="1:38" x14ac:dyDescent="0.2">
      <c r="A172" s="31"/>
      <c r="B172" s="83"/>
      <c r="D172" s="86"/>
      <c r="E172" s="75"/>
      <c r="G172" s="86"/>
      <c r="H172" s="75"/>
      <c r="J172" s="86"/>
      <c r="K172" s="75"/>
      <c r="M172" s="86"/>
      <c r="N172" s="75"/>
      <c r="P172" s="86"/>
      <c r="Q172" s="75"/>
      <c r="S172" s="86"/>
      <c r="T172" s="75"/>
      <c r="V172" s="86"/>
      <c r="W172" s="75"/>
      <c r="Y172" s="86"/>
      <c r="Z172" s="75"/>
      <c r="AB172" s="86"/>
      <c r="AC172" s="75"/>
      <c r="AE172" s="86"/>
      <c r="AF172" s="75"/>
      <c r="AH172" s="86"/>
      <c r="AI172" s="75"/>
      <c r="AK172" s="100"/>
      <c r="AL172" s="101"/>
    </row>
    <row r="173" spans="1:38" x14ac:dyDescent="0.2">
      <c r="A173" s="31"/>
      <c r="B173" s="83"/>
      <c r="D173" s="86"/>
      <c r="E173" s="75"/>
      <c r="G173" s="86"/>
      <c r="H173" s="75"/>
      <c r="J173" s="86"/>
      <c r="K173" s="75"/>
      <c r="M173" s="86"/>
      <c r="N173" s="75"/>
      <c r="P173" s="86"/>
      <c r="Q173" s="75"/>
      <c r="S173" s="86"/>
      <c r="T173" s="75"/>
      <c r="V173" s="86"/>
      <c r="W173" s="75"/>
      <c r="Y173" s="86"/>
      <c r="Z173" s="75"/>
      <c r="AB173" s="86"/>
      <c r="AC173" s="75"/>
      <c r="AE173" s="86"/>
      <c r="AF173" s="75"/>
      <c r="AH173" s="86"/>
      <c r="AI173" s="75"/>
      <c r="AK173" s="100"/>
      <c r="AL173" s="101"/>
    </row>
    <row r="174" spans="1:38" x14ac:dyDescent="0.2">
      <c r="A174" s="31"/>
      <c r="B174" s="83"/>
      <c r="D174" s="86"/>
      <c r="E174" s="75"/>
      <c r="G174" s="86"/>
      <c r="H174" s="75"/>
      <c r="J174" s="86"/>
      <c r="K174" s="75"/>
      <c r="M174" s="86"/>
      <c r="N174" s="75"/>
      <c r="P174" s="86"/>
      <c r="Q174" s="75"/>
      <c r="S174" s="86"/>
      <c r="T174" s="75"/>
      <c r="V174" s="86"/>
      <c r="W174" s="75"/>
      <c r="Y174" s="86"/>
      <c r="Z174" s="75"/>
      <c r="AB174" s="86"/>
      <c r="AC174" s="75"/>
      <c r="AE174" s="86"/>
      <c r="AF174" s="75"/>
      <c r="AH174" s="86"/>
      <c r="AI174" s="75"/>
      <c r="AK174" s="100"/>
      <c r="AL174" s="101"/>
    </row>
    <row r="175" spans="1:38" x14ac:dyDescent="0.2">
      <c r="A175" s="31"/>
      <c r="B175" s="83"/>
      <c r="D175" s="86"/>
      <c r="E175" s="75"/>
      <c r="G175" s="86"/>
      <c r="H175" s="75"/>
      <c r="J175" s="86"/>
      <c r="K175" s="75"/>
      <c r="M175" s="86"/>
      <c r="N175" s="75"/>
      <c r="P175" s="86"/>
      <c r="Q175" s="75"/>
      <c r="S175" s="86"/>
      <c r="T175" s="75"/>
      <c r="V175" s="86"/>
      <c r="W175" s="75"/>
      <c r="Y175" s="86"/>
      <c r="Z175" s="75"/>
      <c r="AB175" s="86"/>
      <c r="AC175" s="75"/>
      <c r="AE175" s="86"/>
      <c r="AF175" s="75"/>
      <c r="AH175" s="86"/>
      <c r="AI175" s="75"/>
      <c r="AK175" s="100"/>
      <c r="AL175" s="101"/>
    </row>
    <row r="176" spans="1:38" x14ac:dyDescent="0.2">
      <c r="A176" s="31"/>
      <c r="B176" s="83"/>
      <c r="D176" s="86"/>
      <c r="E176" s="75"/>
      <c r="G176" s="86"/>
      <c r="H176" s="75"/>
      <c r="J176" s="86"/>
      <c r="K176" s="75"/>
      <c r="M176" s="86"/>
      <c r="N176" s="75"/>
      <c r="P176" s="86"/>
      <c r="Q176" s="75"/>
      <c r="S176" s="86"/>
      <c r="T176" s="75"/>
      <c r="V176" s="86"/>
      <c r="W176" s="75"/>
      <c r="Y176" s="86"/>
      <c r="Z176" s="75"/>
      <c r="AB176" s="86"/>
      <c r="AC176" s="75"/>
      <c r="AE176" s="86"/>
      <c r="AF176" s="75"/>
      <c r="AH176" s="86"/>
      <c r="AI176" s="75"/>
      <c r="AK176" s="100"/>
      <c r="AL176" s="101"/>
    </row>
    <row r="177" spans="1:38" x14ac:dyDescent="0.2">
      <c r="A177" s="31"/>
      <c r="B177" s="83"/>
      <c r="D177" s="86"/>
      <c r="E177" s="75"/>
      <c r="G177" s="86"/>
      <c r="H177" s="75"/>
      <c r="J177" s="86"/>
      <c r="K177" s="75"/>
      <c r="M177" s="86"/>
      <c r="N177" s="75"/>
      <c r="P177" s="86"/>
      <c r="Q177" s="75"/>
      <c r="S177" s="86"/>
      <c r="T177" s="75"/>
      <c r="V177" s="86"/>
      <c r="W177" s="75"/>
      <c r="Y177" s="86"/>
      <c r="Z177" s="75"/>
      <c r="AB177" s="86"/>
      <c r="AC177" s="75"/>
      <c r="AE177" s="86"/>
      <c r="AF177" s="75"/>
      <c r="AH177" s="86"/>
      <c r="AI177" s="75"/>
      <c r="AK177" s="100"/>
      <c r="AL177" s="101"/>
    </row>
    <row r="178" spans="1:38" x14ac:dyDescent="0.2">
      <c r="A178" s="31"/>
      <c r="B178" s="83"/>
      <c r="D178" s="86"/>
      <c r="E178" s="75"/>
      <c r="G178" s="86"/>
      <c r="H178" s="75"/>
      <c r="J178" s="86"/>
      <c r="K178" s="75"/>
      <c r="M178" s="86"/>
      <c r="N178" s="75"/>
      <c r="P178" s="86"/>
      <c r="Q178" s="75"/>
      <c r="S178" s="86"/>
      <c r="T178" s="75"/>
      <c r="V178" s="86"/>
      <c r="W178" s="75"/>
      <c r="Y178" s="86"/>
      <c r="Z178" s="75"/>
      <c r="AB178" s="86"/>
      <c r="AC178" s="75"/>
      <c r="AE178" s="86"/>
      <c r="AF178" s="75"/>
      <c r="AH178" s="86"/>
      <c r="AI178" s="75"/>
      <c r="AK178" s="100"/>
      <c r="AL178" s="101"/>
    </row>
    <row r="179" spans="1:38" x14ac:dyDescent="0.2">
      <c r="A179" s="31"/>
      <c r="B179" s="83"/>
      <c r="D179" s="86"/>
      <c r="E179" s="75"/>
      <c r="G179" s="86"/>
      <c r="H179" s="75"/>
      <c r="J179" s="86"/>
      <c r="K179" s="75"/>
      <c r="M179" s="86"/>
      <c r="N179" s="75"/>
      <c r="P179" s="86"/>
      <c r="Q179" s="75"/>
      <c r="S179" s="86"/>
      <c r="T179" s="75"/>
      <c r="V179" s="86"/>
      <c r="W179" s="75"/>
      <c r="Y179" s="86"/>
      <c r="Z179" s="75"/>
      <c r="AB179" s="86"/>
      <c r="AC179" s="75"/>
      <c r="AE179" s="86"/>
      <c r="AF179" s="75"/>
      <c r="AH179" s="86"/>
      <c r="AI179" s="75"/>
      <c r="AK179" s="100"/>
      <c r="AL179" s="101"/>
    </row>
    <row r="180" spans="1:38" x14ac:dyDescent="0.2">
      <c r="A180" s="31"/>
      <c r="B180" s="83"/>
      <c r="D180" s="86"/>
      <c r="E180" s="75"/>
      <c r="G180" s="86"/>
      <c r="H180" s="75"/>
      <c r="J180" s="86"/>
      <c r="K180" s="75"/>
      <c r="M180" s="86"/>
      <c r="N180" s="75"/>
      <c r="P180" s="86"/>
      <c r="Q180" s="75"/>
      <c r="S180" s="86"/>
      <c r="T180" s="75"/>
      <c r="V180" s="86"/>
      <c r="W180" s="75"/>
      <c r="Y180" s="86"/>
      <c r="Z180" s="75"/>
      <c r="AB180" s="86"/>
      <c r="AC180" s="75"/>
      <c r="AE180" s="86"/>
      <c r="AF180" s="75"/>
      <c r="AH180" s="86"/>
      <c r="AI180" s="75"/>
      <c r="AK180" s="100"/>
      <c r="AL180" s="101"/>
    </row>
    <row r="181" spans="1:38" x14ac:dyDescent="0.2">
      <c r="A181" s="31"/>
      <c r="B181" s="83"/>
      <c r="D181" s="86"/>
      <c r="E181" s="75"/>
      <c r="G181" s="86"/>
      <c r="H181" s="75"/>
      <c r="J181" s="86"/>
      <c r="K181" s="75"/>
      <c r="M181" s="86"/>
      <c r="N181" s="75"/>
      <c r="P181" s="86"/>
      <c r="Q181" s="75"/>
      <c r="S181" s="86"/>
      <c r="T181" s="75"/>
      <c r="V181" s="86"/>
      <c r="W181" s="75"/>
      <c r="Y181" s="86"/>
      <c r="Z181" s="75"/>
      <c r="AB181" s="86"/>
      <c r="AC181" s="75"/>
      <c r="AE181" s="86"/>
      <c r="AF181" s="75"/>
      <c r="AH181" s="86"/>
      <c r="AI181" s="75"/>
      <c r="AK181" s="100"/>
      <c r="AL181" s="101"/>
    </row>
    <row r="182" spans="1:38" x14ac:dyDescent="0.2">
      <c r="A182" s="31"/>
      <c r="B182" s="83"/>
      <c r="D182" s="86"/>
      <c r="E182" s="75"/>
      <c r="G182" s="86"/>
      <c r="H182" s="75"/>
      <c r="J182" s="86"/>
      <c r="K182" s="75"/>
      <c r="M182" s="86"/>
      <c r="N182" s="75"/>
      <c r="P182" s="86"/>
      <c r="Q182" s="75"/>
      <c r="S182" s="86"/>
      <c r="T182" s="75"/>
      <c r="V182" s="86"/>
      <c r="W182" s="75"/>
      <c r="Y182" s="86"/>
      <c r="Z182" s="75"/>
      <c r="AB182" s="86"/>
      <c r="AC182" s="75"/>
      <c r="AE182" s="86"/>
      <c r="AF182" s="75"/>
      <c r="AH182" s="86"/>
      <c r="AI182" s="75"/>
      <c r="AK182" s="100"/>
      <c r="AL182" s="101"/>
    </row>
    <row r="183" spans="1:38" x14ac:dyDescent="0.2">
      <c r="A183" s="31"/>
      <c r="B183" s="83"/>
      <c r="D183" s="86"/>
      <c r="E183" s="75"/>
      <c r="G183" s="86"/>
      <c r="H183" s="75"/>
      <c r="J183" s="86"/>
      <c r="K183" s="75"/>
      <c r="M183" s="86"/>
      <c r="N183" s="75"/>
      <c r="P183" s="86"/>
      <c r="Q183" s="75"/>
      <c r="S183" s="86"/>
      <c r="T183" s="75"/>
      <c r="V183" s="86"/>
      <c r="W183" s="75"/>
      <c r="Y183" s="86"/>
      <c r="Z183" s="75"/>
      <c r="AB183" s="86"/>
      <c r="AC183" s="75"/>
      <c r="AE183" s="86"/>
      <c r="AF183" s="75"/>
      <c r="AH183" s="86"/>
      <c r="AI183" s="75"/>
      <c r="AK183" s="100"/>
      <c r="AL183" s="101"/>
    </row>
    <row r="184" spans="1:38" x14ac:dyDescent="0.2">
      <c r="A184" s="31"/>
      <c r="B184" s="83"/>
      <c r="D184" s="86"/>
      <c r="E184" s="75"/>
      <c r="G184" s="86"/>
      <c r="H184" s="75"/>
      <c r="J184" s="86"/>
      <c r="K184" s="75"/>
      <c r="M184" s="86"/>
      <c r="N184" s="75"/>
      <c r="P184" s="86"/>
      <c r="Q184" s="75"/>
      <c r="S184" s="86"/>
      <c r="T184" s="75"/>
      <c r="V184" s="86"/>
      <c r="W184" s="75"/>
      <c r="Y184" s="86"/>
      <c r="Z184" s="75"/>
      <c r="AB184" s="86"/>
      <c r="AC184" s="75"/>
      <c r="AE184" s="86"/>
      <c r="AF184" s="75"/>
      <c r="AH184" s="86"/>
      <c r="AI184" s="75"/>
      <c r="AK184" s="100"/>
      <c r="AL184" s="101"/>
    </row>
    <row r="185" spans="1:38" x14ac:dyDescent="0.2">
      <c r="A185" s="31"/>
      <c r="B185" s="83"/>
      <c r="D185" s="86"/>
      <c r="E185" s="75"/>
      <c r="G185" s="86"/>
      <c r="H185" s="75"/>
      <c r="J185" s="86"/>
      <c r="K185" s="75"/>
      <c r="M185" s="86"/>
      <c r="N185" s="75"/>
      <c r="P185" s="86"/>
      <c r="Q185" s="75"/>
      <c r="S185" s="86"/>
      <c r="T185" s="75"/>
      <c r="V185" s="86"/>
      <c r="W185" s="75"/>
      <c r="Y185" s="86"/>
      <c r="Z185" s="75"/>
      <c r="AB185" s="86"/>
      <c r="AC185" s="75"/>
      <c r="AE185" s="86"/>
      <c r="AF185" s="75"/>
      <c r="AH185" s="86"/>
      <c r="AI185" s="75"/>
      <c r="AK185" s="100"/>
      <c r="AL185" s="101"/>
    </row>
    <row r="186" spans="1:38" x14ac:dyDescent="0.2">
      <c r="A186" s="31"/>
      <c r="B186" s="83"/>
      <c r="D186" s="86"/>
      <c r="E186" s="75"/>
      <c r="G186" s="86"/>
      <c r="H186" s="75"/>
      <c r="J186" s="86"/>
      <c r="K186" s="75"/>
      <c r="M186" s="86"/>
      <c r="N186" s="75"/>
      <c r="P186" s="86"/>
      <c r="Q186" s="75"/>
      <c r="S186" s="86"/>
      <c r="T186" s="75"/>
      <c r="V186" s="86"/>
      <c r="W186" s="75"/>
      <c r="Y186" s="86"/>
      <c r="Z186" s="75"/>
      <c r="AB186" s="86"/>
      <c r="AC186" s="75"/>
      <c r="AE186" s="86"/>
      <c r="AF186" s="75"/>
      <c r="AH186" s="86"/>
      <c r="AI186" s="75"/>
      <c r="AK186" s="100"/>
      <c r="AL186" s="101"/>
    </row>
    <row r="187" spans="1:38" x14ac:dyDescent="0.2">
      <c r="A187" s="31"/>
      <c r="B187" s="83"/>
      <c r="D187" s="86"/>
      <c r="E187" s="75"/>
      <c r="G187" s="86"/>
      <c r="H187" s="75"/>
      <c r="J187" s="86"/>
      <c r="K187" s="75"/>
      <c r="M187" s="86"/>
      <c r="N187" s="75"/>
      <c r="P187" s="86"/>
      <c r="Q187" s="75"/>
      <c r="S187" s="86"/>
      <c r="T187" s="75"/>
      <c r="V187" s="86"/>
      <c r="W187" s="75"/>
      <c r="Y187" s="86"/>
      <c r="Z187" s="75"/>
      <c r="AB187" s="86"/>
      <c r="AC187" s="75"/>
      <c r="AE187" s="86"/>
      <c r="AF187" s="75"/>
      <c r="AH187" s="86"/>
      <c r="AI187" s="75"/>
      <c r="AK187" s="100"/>
      <c r="AL187" s="101"/>
    </row>
    <row r="188" spans="1:38" x14ac:dyDescent="0.2">
      <c r="A188" s="31"/>
      <c r="B188" s="83"/>
      <c r="D188" s="86"/>
      <c r="E188" s="75"/>
      <c r="G188" s="86"/>
      <c r="H188" s="75"/>
      <c r="J188" s="86"/>
      <c r="K188" s="75"/>
      <c r="M188" s="86"/>
      <c r="N188" s="75"/>
      <c r="P188" s="86"/>
      <c r="Q188" s="75"/>
      <c r="S188" s="86"/>
      <c r="T188" s="75"/>
      <c r="V188" s="86"/>
      <c r="W188" s="75"/>
      <c r="Y188" s="86"/>
      <c r="Z188" s="75"/>
      <c r="AB188" s="86"/>
      <c r="AC188" s="75"/>
      <c r="AE188" s="86"/>
      <c r="AF188" s="75"/>
      <c r="AH188" s="86"/>
      <c r="AI188" s="75"/>
      <c r="AK188" s="100"/>
      <c r="AL188" s="101"/>
    </row>
    <row r="189" spans="1:38" x14ac:dyDescent="0.2">
      <c r="A189" s="31"/>
      <c r="B189" s="83"/>
      <c r="D189" s="86"/>
      <c r="E189" s="75"/>
      <c r="G189" s="86"/>
      <c r="H189" s="75"/>
      <c r="J189" s="86"/>
      <c r="K189" s="75"/>
      <c r="M189" s="86"/>
      <c r="N189" s="75"/>
      <c r="P189" s="86"/>
      <c r="Q189" s="75"/>
      <c r="S189" s="86"/>
      <c r="T189" s="75"/>
      <c r="V189" s="86"/>
      <c r="W189" s="75"/>
      <c r="Y189" s="86"/>
      <c r="Z189" s="75"/>
      <c r="AB189" s="86"/>
      <c r="AC189" s="75"/>
      <c r="AE189" s="86"/>
      <c r="AF189" s="75"/>
      <c r="AH189" s="86"/>
      <c r="AI189" s="75"/>
      <c r="AK189" s="100"/>
      <c r="AL189" s="101"/>
    </row>
    <row r="190" spans="1:38" x14ac:dyDescent="0.2">
      <c r="A190" s="31"/>
      <c r="B190" s="83"/>
      <c r="D190" s="86"/>
      <c r="E190" s="75"/>
      <c r="G190" s="86"/>
      <c r="H190" s="75"/>
      <c r="J190" s="86"/>
      <c r="K190" s="75"/>
      <c r="M190" s="86"/>
      <c r="N190" s="75"/>
      <c r="P190" s="86"/>
      <c r="Q190" s="75"/>
      <c r="S190" s="86"/>
      <c r="T190" s="75"/>
      <c r="V190" s="86"/>
      <c r="W190" s="75"/>
      <c r="Y190" s="86"/>
      <c r="Z190" s="75"/>
      <c r="AB190" s="86"/>
      <c r="AC190" s="75"/>
      <c r="AE190" s="86"/>
      <c r="AF190" s="75"/>
      <c r="AH190" s="86"/>
      <c r="AI190" s="75"/>
      <c r="AK190" s="100"/>
      <c r="AL190" s="101"/>
    </row>
    <row r="191" spans="1:38" x14ac:dyDescent="0.2">
      <c r="A191" s="31"/>
      <c r="B191" s="83"/>
      <c r="D191" s="86"/>
      <c r="E191" s="75"/>
      <c r="G191" s="86"/>
      <c r="H191" s="75"/>
      <c r="J191" s="86"/>
      <c r="K191" s="75"/>
      <c r="M191" s="86"/>
      <c r="N191" s="75"/>
      <c r="P191" s="86"/>
      <c r="Q191" s="75"/>
      <c r="S191" s="86"/>
      <c r="T191" s="75"/>
      <c r="V191" s="86"/>
      <c r="W191" s="75"/>
      <c r="Y191" s="86"/>
      <c r="Z191" s="75"/>
      <c r="AB191" s="86"/>
      <c r="AC191" s="75"/>
      <c r="AE191" s="86"/>
      <c r="AF191" s="75"/>
      <c r="AH191" s="86"/>
      <c r="AI191" s="75"/>
      <c r="AK191" s="100"/>
      <c r="AL191" s="101"/>
    </row>
    <row r="192" spans="1:38" x14ac:dyDescent="0.2">
      <c r="A192" s="31"/>
      <c r="B192" s="83"/>
      <c r="D192" s="86"/>
      <c r="E192" s="75"/>
      <c r="G192" s="86"/>
      <c r="H192" s="75"/>
      <c r="J192" s="86"/>
      <c r="K192" s="75"/>
      <c r="M192" s="86"/>
      <c r="N192" s="75"/>
      <c r="P192" s="86"/>
      <c r="Q192" s="75"/>
      <c r="S192" s="86"/>
      <c r="T192" s="75"/>
      <c r="V192" s="86"/>
      <c r="W192" s="75"/>
      <c r="Y192" s="86"/>
      <c r="Z192" s="75"/>
      <c r="AB192" s="86"/>
      <c r="AC192" s="75"/>
      <c r="AE192" s="86"/>
      <c r="AF192" s="75"/>
      <c r="AH192" s="86"/>
      <c r="AI192" s="75"/>
      <c r="AK192" s="100"/>
      <c r="AL192" s="101"/>
    </row>
    <row r="193" spans="1:38" x14ac:dyDescent="0.2">
      <c r="A193" s="31"/>
      <c r="B193" s="83"/>
      <c r="D193" s="86"/>
      <c r="E193" s="75"/>
      <c r="G193" s="86"/>
      <c r="H193" s="75"/>
      <c r="J193" s="86"/>
      <c r="K193" s="75"/>
      <c r="M193" s="86"/>
      <c r="N193" s="75"/>
      <c r="P193" s="86"/>
      <c r="Q193" s="75"/>
      <c r="S193" s="86"/>
      <c r="T193" s="75"/>
      <c r="V193" s="86"/>
      <c r="W193" s="75"/>
      <c r="Y193" s="86"/>
      <c r="Z193" s="75"/>
      <c r="AB193" s="86"/>
      <c r="AC193" s="75"/>
      <c r="AE193" s="86"/>
      <c r="AF193" s="75"/>
      <c r="AH193" s="86"/>
      <c r="AI193" s="75"/>
      <c r="AK193" s="100"/>
      <c r="AL193" s="101"/>
    </row>
    <row r="194" spans="1:38" x14ac:dyDescent="0.2">
      <c r="A194" s="31"/>
      <c r="B194" s="83"/>
      <c r="D194" s="86"/>
      <c r="E194" s="75"/>
      <c r="G194" s="86"/>
      <c r="H194" s="75"/>
      <c r="J194" s="86"/>
      <c r="K194" s="75"/>
      <c r="M194" s="86"/>
      <c r="N194" s="75"/>
      <c r="P194" s="86"/>
      <c r="Q194" s="75"/>
      <c r="S194" s="86"/>
      <c r="T194" s="75"/>
      <c r="V194" s="86"/>
      <c r="W194" s="75"/>
      <c r="Y194" s="86"/>
      <c r="Z194" s="75"/>
      <c r="AB194" s="86"/>
      <c r="AC194" s="75"/>
      <c r="AE194" s="86"/>
      <c r="AF194" s="75"/>
      <c r="AH194" s="86"/>
      <c r="AI194" s="75"/>
      <c r="AK194" s="100"/>
      <c r="AL194" s="101"/>
    </row>
    <row r="195" spans="1:38" x14ac:dyDescent="0.2">
      <c r="A195" s="31"/>
      <c r="B195" s="83"/>
      <c r="D195" s="86"/>
      <c r="E195" s="75"/>
      <c r="G195" s="86"/>
      <c r="H195" s="75"/>
      <c r="J195" s="86"/>
      <c r="K195" s="75"/>
      <c r="M195" s="86"/>
      <c r="N195" s="75"/>
      <c r="P195" s="86"/>
      <c r="Q195" s="75"/>
      <c r="S195" s="86"/>
      <c r="T195" s="75"/>
      <c r="V195" s="86"/>
      <c r="W195" s="75"/>
      <c r="Y195" s="86"/>
      <c r="Z195" s="75"/>
      <c r="AB195" s="86"/>
      <c r="AC195" s="75"/>
      <c r="AE195" s="86"/>
      <c r="AF195" s="75"/>
      <c r="AH195" s="86"/>
      <c r="AI195" s="75"/>
      <c r="AK195" s="100"/>
      <c r="AL195" s="101"/>
    </row>
    <row r="196" spans="1:38" x14ac:dyDescent="0.2">
      <c r="A196" s="31"/>
      <c r="B196" s="83"/>
      <c r="D196" s="86"/>
      <c r="E196" s="75"/>
      <c r="G196" s="86"/>
      <c r="H196" s="75"/>
      <c r="J196" s="86"/>
      <c r="K196" s="75"/>
      <c r="M196" s="86"/>
      <c r="N196" s="75"/>
      <c r="P196" s="86"/>
      <c r="Q196" s="75"/>
      <c r="S196" s="86"/>
      <c r="T196" s="75"/>
      <c r="V196" s="86"/>
      <c r="W196" s="75"/>
      <c r="Y196" s="86"/>
      <c r="Z196" s="75"/>
      <c r="AB196" s="86"/>
      <c r="AC196" s="75"/>
      <c r="AE196" s="86"/>
      <c r="AF196" s="75"/>
      <c r="AH196" s="86"/>
      <c r="AI196" s="75"/>
      <c r="AK196" s="100"/>
      <c r="AL196" s="101"/>
    </row>
    <row r="197" spans="1:38" x14ac:dyDescent="0.2">
      <c r="A197" s="31"/>
      <c r="B197" s="83"/>
      <c r="D197" s="86"/>
      <c r="E197" s="75"/>
      <c r="G197" s="86"/>
      <c r="H197" s="75"/>
      <c r="J197" s="86"/>
      <c r="K197" s="75"/>
      <c r="M197" s="86"/>
      <c r="N197" s="75"/>
      <c r="P197" s="86"/>
      <c r="Q197" s="75"/>
      <c r="S197" s="86"/>
      <c r="T197" s="75"/>
      <c r="V197" s="86"/>
      <c r="W197" s="75"/>
      <c r="Y197" s="86"/>
      <c r="Z197" s="75"/>
      <c r="AB197" s="86"/>
      <c r="AC197" s="75"/>
      <c r="AE197" s="86"/>
      <c r="AF197" s="75"/>
      <c r="AH197" s="86"/>
      <c r="AI197" s="75"/>
      <c r="AK197" s="100"/>
      <c r="AL197" s="101"/>
    </row>
    <row r="198" spans="1:38" x14ac:dyDescent="0.2">
      <c r="A198" s="31"/>
      <c r="B198" s="83"/>
      <c r="D198" s="86"/>
      <c r="E198" s="75"/>
      <c r="G198" s="86"/>
      <c r="H198" s="75"/>
      <c r="J198" s="86"/>
      <c r="K198" s="75"/>
      <c r="M198" s="86"/>
      <c r="N198" s="75"/>
      <c r="P198" s="86"/>
      <c r="Q198" s="75"/>
      <c r="S198" s="86"/>
      <c r="T198" s="75"/>
      <c r="V198" s="86"/>
      <c r="W198" s="75"/>
      <c r="Y198" s="86"/>
      <c r="Z198" s="75"/>
      <c r="AB198" s="86"/>
      <c r="AC198" s="75"/>
      <c r="AE198" s="86"/>
      <c r="AF198" s="75"/>
      <c r="AH198" s="86"/>
      <c r="AI198" s="75"/>
      <c r="AK198" s="100"/>
      <c r="AL198" s="101"/>
    </row>
    <row r="199" spans="1:38" x14ac:dyDescent="0.2">
      <c r="A199" s="31"/>
      <c r="B199" s="83"/>
      <c r="D199" s="86"/>
      <c r="E199" s="75"/>
      <c r="G199" s="86"/>
      <c r="H199" s="75"/>
      <c r="J199" s="86"/>
      <c r="K199" s="75"/>
      <c r="M199" s="86"/>
      <c r="N199" s="75"/>
      <c r="P199" s="86"/>
      <c r="Q199" s="75"/>
      <c r="S199" s="86"/>
      <c r="T199" s="75"/>
      <c r="V199" s="86"/>
      <c r="W199" s="75"/>
      <c r="Y199" s="86"/>
      <c r="Z199" s="75"/>
      <c r="AB199" s="86"/>
      <c r="AC199" s="75"/>
      <c r="AE199" s="86"/>
      <c r="AF199" s="75"/>
      <c r="AH199" s="86"/>
      <c r="AI199" s="75"/>
      <c r="AK199" s="100"/>
      <c r="AL199" s="101"/>
    </row>
    <row r="200" spans="1:38" x14ac:dyDescent="0.2">
      <c r="A200" s="31"/>
      <c r="B200" s="83"/>
      <c r="D200" s="86"/>
      <c r="E200" s="75"/>
      <c r="G200" s="86"/>
      <c r="H200" s="75"/>
      <c r="J200" s="86"/>
      <c r="K200" s="75"/>
      <c r="M200" s="86"/>
      <c r="N200" s="75"/>
      <c r="P200" s="86"/>
      <c r="Q200" s="75"/>
      <c r="S200" s="86"/>
      <c r="T200" s="75"/>
      <c r="V200" s="86"/>
      <c r="W200" s="75"/>
      <c r="Y200" s="86"/>
      <c r="Z200" s="75"/>
      <c r="AB200" s="86"/>
      <c r="AC200" s="75"/>
      <c r="AE200" s="86"/>
      <c r="AF200" s="75"/>
      <c r="AH200" s="86"/>
      <c r="AI200" s="75"/>
      <c r="AK200" s="100"/>
      <c r="AL200" s="101"/>
    </row>
    <row r="201" spans="1:38" x14ac:dyDescent="0.2">
      <c r="A201" s="31"/>
      <c r="B201" s="83"/>
      <c r="D201" s="86"/>
      <c r="E201" s="75"/>
      <c r="G201" s="86"/>
      <c r="H201" s="75"/>
      <c r="J201" s="86"/>
      <c r="K201" s="75"/>
      <c r="M201" s="86"/>
      <c r="N201" s="75"/>
      <c r="P201" s="86"/>
      <c r="Q201" s="75"/>
      <c r="S201" s="86"/>
      <c r="T201" s="75"/>
      <c r="V201" s="86"/>
      <c r="W201" s="75"/>
      <c r="Y201" s="86"/>
      <c r="Z201" s="75"/>
      <c r="AB201" s="86"/>
      <c r="AC201" s="75"/>
      <c r="AE201" s="86"/>
      <c r="AF201" s="75"/>
      <c r="AH201" s="86"/>
      <c r="AI201" s="75"/>
      <c r="AK201" s="100"/>
      <c r="AL201" s="101"/>
    </row>
    <row r="202" spans="1:38" x14ac:dyDescent="0.2">
      <c r="A202" s="31"/>
      <c r="B202" s="83"/>
      <c r="D202" s="86"/>
      <c r="E202" s="75"/>
      <c r="G202" s="86"/>
      <c r="H202" s="75"/>
      <c r="J202" s="86"/>
      <c r="K202" s="75"/>
      <c r="M202" s="86"/>
      <c r="N202" s="75"/>
      <c r="P202" s="86"/>
      <c r="Q202" s="75"/>
      <c r="S202" s="86"/>
      <c r="T202" s="75"/>
      <c r="V202" s="86"/>
      <c r="W202" s="75"/>
      <c r="Y202" s="86"/>
      <c r="Z202" s="75"/>
      <c r="AB202" s="86"/>
      <c r="AC202" s="75"/>
      <c r="AE202" s="86"/>
      <c r="AF202" s="75"/>
      <c r="AH202" s="86"/>
      <c r="AI202" s="75"/>
      <c r="AK202" s="100"/>
      <c r="AL202" s="101"/>
    </row>
    <row r="203" spans="1:38" x14ac:dyDescent="0.2">
      <c r="A203" s="31"/>
      <c r="B203" s="83"/>
      <c r="D203" s="86"/>
      <c r="E203" s="75"/>
      <c r="G203" s="86"/>
      <c r="H203" s="75"/>
      <c r="J203" s="86"/>
      <c r="K203" s="75"/>
      <c r="M203" s="86"/>
      <c r="N203" s="75"/>
      <c r="P203" s="86"/>
      <c r="Q203" s="75"/>
      <c r="S203" s="86"/>
      <c r="T203" s="75"/>
      <c r="V203" s="86"/>
      <c r="W203" s="75"/>
      <c r="Y203" s="86"/>
      <c r="Z203" s="75"/>
      <c r="AB203" s="86"/>
      <c r="AC203" s="75"/>
      <c r="AE203" s="86"/>
      <c r="AF203" s="75"/>
      <c r="AH203" s="86"/>
      <c r="AI203" s="75"/>
      <c r="AK203" s="100"/>
      <c r="AL203" s="101"/>
    </row>
    <row r="204" spans="1:38" x14ac:dyDescent="0.2">
      <c r="A204" s="31"/>
      <c r="B204" s="83"/>
      <c r="D204" s="86"/>
      <c r="E204" s="75"/>
      <c r="G204" s="86"/>
      <c r="H204" s="75"/>
      <c r="J204" s="86"/>
      <c r="K204" s="75"/>
      <c r="M204" s="86"/>
      <c r="N204" s="75"/>
      <c r="P204" s="86"/>
      <c r="Q204" s="75"/>
      <c r="S204" s="86"/>
      <c r="T204" s="75"/>
      <c r="V204" s="86"/>
      <c r="W204" s="75"/>
      <c r="Y204" s="86"/>
      <c r="Z204" s="75"/>
      <c r="AB204" s="86"/>
      <c r="AC204" s="75"/>
      <c r="AE204" s="86"/>
      <c r="AF204" s="75"/>
      <c r="AH204" s="86"/>
      <c r="AI204" s="75"/>
      <c r="AK204" s="100"/>
      <c r="AL204" s="101"/>
    </row>
    <row r="205" spans="1:38" x14ac:dyDescent="0.2">
      <c r="A205" s="31"/>
      <c r="B205" s="83"/>
      <c r="D205" s="86"/>
      <c r="E205" s="75"/>
      <c r="G205" s="86"/>
      <c r="H205" s="75"/>
      <c r="J205" s="86"/>
      <c r="K205" s="75"/>
      <c r="M205" s="86"/>
      <c r="N205" s="75"/>
      <c r="P205" s="86"/>
      <c r="Q205" s="75"/>
      <c r="S205" s="86"/>
      <c r="T205" s="75"/>
      <c r="V205" s="86"/>
      <c r="W205" s="75"/>
      <c r="Y205" s="86"/>
      <c r="Z205" s="75"/>
      <c r="AB205" s="86"/>
      <c r="AC205" s="75"/>
      <c r="AE205" s="86"/>
      <c r="AF205" s="75"/>
      <c r="AH205" s="86"/>
      <c r="AI205" s="75"/>
      <c r="AK205" s="100"/>
      <c r="AL205" s="101"/>
    </row>
    <row r="206" spans="1:38" x14ac:dyDescent="0.2">
      <c r="A206" s="31"/>
      <c r="B206" s="83"/>
      <c r="D206" s="86"/>
      <c r="E206" s="75"/>
      <c r="G206" s="86"/>
      <c r="H206" s="75"/>
      <c r="J206" s="86"/>
      <c r="K206" s="75"/>
      <c r="M206" s="86"/>
      <c r="N206" s="75"/>
      <c r="P206" s="86"/>
      <c r="Q206" s="75"/>
      <c r="S206" s="86"/>
      <c r="T206" s="75"/>
      <c r="V206" s="86"/>
      <c r="W206" s="75"/>
      <c r="Y206" s="86"/>
      <c r="Z206" s="75"/>
      <c r="AB206" s="86"/>
      <c r="AC206" s="75"/>
      <c r="AE206" s="86"/>
      <c r="AF206" s="75"/>
      <c r="AH206" s="86"/>
      <c r="AI206" s="75"/>
      <c r="AK206" s="100"/>
      <c r="AL206" s="101"/>
    </row>
    <row r="207" spans="1:38" x14ac:dyDescent="0.2">
      <c r="A207" s="31"/>
      <c r="B207" s="83"/>
      <c r="D207" s="86"/>
      <c r="E207" s="75"/>
      <c r="G207" s="86"/>
      <c r="H207" s="75"/>
      <c r="J207" s="86"/>
      <c r="K207" s="75"/>
      <c r="M207" s="86"/>
      <c r="N207" s="75"/>
      <c r="P207" s="86"/>
      <c r="Q207" s="75"/>
      <c r="S207" s="86"/>
      <c r="T207" s="75"/>
      <c r="V207" s="86"/>
      <c r="W207" s="75"/>
      <c r="Y207" s="86"/>
      <c r="Z207" s="75"/>
      <c r="AB207" s="86"/>
      <c r="AC207" s="75"/>
      <c r="AE207" s="86"/>
      <c r="AF207" s="75"/>
      <c r="AH207" s="86"/>
      <c r="AI207" s="75"/>
      <c r="AK207" s="100"/>
      <c r="AL207" s="101"/>
    </row>
    <row r="208" spans="1:38" x14ac:dyDescent="0.2">
      <c r="A208" s="31"/>
      <c r="B208" s="83"/>
      <c r="D208" s="86"/>
      <c r="E208" s="75"/>
      <c r="G208" s="86"/>
      <c r="H208" s="75"/>
      <c r="J208" s="86"/>
      <c r="K208" s="75"/>
      <c r="M208" s="86"/>
      <c r="N208" s="75"/>
      <c r="P208" s="86"/>
      <c r="Q208" s="75"/>
      <c r="S208" s="86"/>
      <c r="T208" s="75"/>
      <c r="V208" s="86"/>
      <c r="W208" s="75"/>
      <c r="Y208" s="86"/>
      <c r="Z208" s="75"/>
      <c r="AB208" s="86"/>
      <c r="AC208" s="75"/>
      <c r="AE208" s="86"/>
      <c r="AF208" s="75"/>
      <c r="AH208" s="86"/>
      <c r="AI208" s="75"/>
      <c r="AK208" s="100"/>
      <c r="AL208" s="101"/>
    </row>
    <row r="209" spans="1:38" x14ac:dyDescent="0.2">
      <c r="A209" s="31"/>
      <c r="B209" s="83"/>
      <c r="D209" s="86"/>
      <c r="E209" s="75"/>
      <c r="G209" s="86"/>
      <c r="H209" s="75"/>
      <c r="J209" s="86"/>
      <c r="K209" s="75"/>
      <c r="M209" s="86"/>
      <c r="N209" s="75"/>
      <c r="P209" s="86"/>
      <c r="Q209" s="75"/>
      <c r="S209" s="86"/>
      <c r="T209" s="75"/>
      <c r="V209" s="86"/>
      <c r="W209" s="75"/>
      <c r="Y209" s="86"/>
      <c r="Z209" s="75"/>
      <c r="AB209" s="86"/>
      <c r="AC209" s="75"/>
      <c r="AE209" s="86"/>
      <c r="AF209" s="75"/>
      <c r="AH209" s="86"/>
      <c r="AI209" s="75"/>
      <c r="AK209" s="100"/>
      <c r="AL209" s="101"/>
    </row>
    <row r="210" spans="1:38" x14ac:dyDescent="0.2">
      <c r="A210" s="31"/>
      <c r="B210" s="83"/>
      <c r="D210" s="86"/>
      <c r="E210" s="75"/>
      <c r="G210" s="86"/>
      <c r="H210" s="75"/>
      <c r="J210" s="86"/>
      <c r="K210" s="75"/>
      <c r="M210" s="86"/>
      <c r="N210" s="75"/>
      <c r="P210" s="86"/>
      <c r="Q210" s="75"/>
      <c r="S210" s="86"/>
      <c r="T210" s="75"/>
      <c r="V210" s="86"/>
      <c r="W210" s="75"/>
      <c r="Y210" s="86"/>
      <c r="Z210" s="75"/>
      <c r="AB210" s="86"/>
      <c r="AC210" s="75"/>
      <c r="AE210" s="86"/>
      <c r="AF210" s="75"/>
      <c r="AH210" s="86"/>
      <c r="AI210" s="75"/>
      <c r="AK210" s="100"/>
      <c r="AL210" s="101"/>
    </row>
    <row r="211" spans="1:38" x14ac:dyDescent="0.2">
      <c r="A211" s="31"/>
      <c r="B211" s="83"/>
      <c r="D211" s="86"/>
      <c r="E211" s="75"/>
      <c r="G211" s="86"/>
      <c r="H211" s="75"/>
      <c r="J211" s="86"/>
      <c r="K211" s="75"/>
      <c r="M211" s="86"/>
      <c r="N211" s="75"/>
      <c r="P211" s="86"/>
      <c r="Q211" s="75"/>
      <c r="S211" s="86"/>
      <c r="T211" s="75"/>
      <c r="V211" s="86"/>
      <c r="W211" s="75"/>
      <c r="Y211" s="86"/>
      <c r="Z211" s="75"/>
      <c r="AB211" s="86"/>
      <c r="AC211" s="75"/>
      <c r="AE211" s="86"/>
      <c r="AF211" s="75"/>
      <c r="AH211" s="86"/>
      <c r="AI211" s="75"/>
      <c r="AK211" s="100"/>
      <c r="AL211" s="101"/>
    </row>
    <row r="212" spans="1:38" x14ac:dyDescent="0.2">
      <c r="A212" s="31"/>
      <c r="B212" s="83"/>
      <c r="D212" s="86"/>
      <c r="E212" s="75"/>
      <c r="G212" s="86"/>
      <c r="H212" s="75"/>
      <c r="J212" s="86"/>
      <c r="K212" s="75"/>
      <c r="M212" s="86"/>
      <c r="N212" s="75"/>
      <c r="P212" s="86"/>
      <c r="Q212" s="75"/>
      <c r="S212" s="86"/>
      <c r="T212" s="75"/>
      <c r="V212" s="86"/>
      <c r="W212" s="75"/>
      <c r="Y212" s="86"/>
      <c r="Z212" s="75"/>
      <c r="AB212" s="86"/>
      <c r="AC212" s="75"/>
      <c r="AE212" s="86"/>
      <c r="AF212" s="75"/>
      <c r="AH212" s="86"/>
      <c r="AI212" s="75"/>
      <c r="AK212" s="100"/>
      <c r="AL212" s="101"/>
    </row>
    <row r="213" spans="1:38" x14ac:dyDescent="0.2">
      <c r="A213" s="31"/>
      <c r="B213" s="83"/>
      <c r="D213" s="86"/>
      <c r="E213" s="75"/>
      <c r="G213" s="86"/>
      <c r="H213" s="75"/>
      <c r="J213" s="86"/>
      <c r="K213" s="75"/>
      <c r="M213" s="86"/>
      <c r="N213" s="75"/>
      <c r="P213" s="86"/>
      <c r="Q213" s="75"/>
      <c r="S213" s="86"/>
      <c r="T213" s="75"/>
      <c r="V213" s="86"/>
      <c r="W213" s="75"/>
      <c r="Y213" s="86"/>
      <c r="Z213" s="75"/>
      <c r="AB213" s="86"/>
      <c r="AC213" s="75"/>
      <c r="AE213" s="86"/>
      <c r="AF213" s="75"/>
      <c r="AH213" s="86"/>
      <c r="AI213" s="75"/>
      <c r="AK213" s="100"/>
      <c r="AL213" s="101"/>
    </row>
    <row r="214" spans="1:38" x14ac:dyDescent="0.2">
      <c r="A214" s="31"/>
      <c r="B214" s="83"/>
      <c r="D214" s="86"/>
      <c r="E214" s="75"/>
      <c r="G214" s="86"/>
      <c r="H214" s="75"/>
      <c r="J214" s="86"/>
      <c r="K214" s="75"/>
      <c r="M214" s="86"/>
      <c r="N214" s="75"/>
      <c r="P214" s="86"/>
      <c r="Q214" s="75"/>
      <c r="S214" s="86"/>
      <c r="T214" s="75"/>
      <c r="V214" s="86"/>
      <c r="W214" s="75"/>
      <c r="Y214" s="86"/>
      <c r="Z214" s="75"/>
      <c r="AB214" s="86"/>
      <c r="AC214" s="75"/>
      <c r="AE214" s="86"/>
      <c r="AF214" s="75"/>
      <c r="AH214" s="86"/>
      <c r="AI214" s="75"/>
      <c r="AK214" s="100"/>
      <c r="AL214" s="101"/>
    </row>
    <row r="215" spans="1:38" x14ac:dyDescent="0.2">
      <c r="A215" s="31"/>
      <c r="B215" s="83"/>
      <c r="D215" s="86"/>
      <c r="E215" s="75"/>
      <c r="G215" s="86"/>
      <c r="H215" s="75"/>
      <c r="J215" s="86"/>
      <c r="K215" s="75"/>
      <c r="M215" s="86"/>
      <c r="N215" s="75"/>
      <c r="P215" s="86"/>
      <c r="Q215" s="75"/>
      <c r="S215" s="86"/>
      <c r="T215" s="75"/>
      <c r="V215" s="86"/>
      <c r="W215" s="75"/>
      <c r="Y215" s="86"/>
      <c r="Z215" s="75"/>
      <c r="AB215" s="86"/>
      <c r="AC215" s="75"/>
      <c r="AE215" s="86"/>
      <c r="AF215" s="75"/>
      <c r="AH215" s="86"/>
      <c r="AI215" s="75"/>
      <c r="AK215" s="100"/>
      <c r="AL215" s="101"/>
    </row>
    <row r="216" spans="1:38" x14ac:dyDescent="0.2">
      <c r="A216" s="31"/>
      <c r="B216" s="83"/>
      <c r="D216" s="86"/>
      <c r="E216" s="75"/>
      <c r="G216" s="86"/>
      <c r="H216" s="75"/>
      <c r="J216" s="86"/>
      <c r="K216" s="75"/>
      <c r="M216" s="86"/>
      <c r="N216" s="75"/>
      <c r="P216" s="86"/>
      <c r="Q216" s="75"/>
      <c r="S216" s="86"/>
      <c r="T216" s="75"/>
      <c r="V216" s="86"/>
      <c r="W216" s="75"/>
      <c r="Y216" s="86"/>
      <c r="Z216" s="75"/>
      <c r="AB216" s="86"/>
      <c r="AC216" s="75"/>
      <c r="AE216" s="86"/>
      <c r="AF216" s="75"/>
      <c r="AH216" s="86"/>
      <c r="AI216" s="75"/>
      <c r="AK216" s="100"/>
      <c r="AL216" s="101"/>
    </row>
    <row r="217" spans="1:38" x14ac:dyDescent="0.2">
      <c r="A217" s="31"/>
      <c r="B217" s="83"/>
      <c r="D217" s="86"/>
      <c r="E217" s="75"/>
      <c r="G217" s="86"/>
      <c r="H217" s="75"/>
      <c r="J217" s="86"/>
      <c r="K217" s="75"/>
      <c r="M217" s="86"/>
      <c r="N217" s="75"/>
      <c r="P217" s="86"/>
      <c r="Q217" s="75"/>
      <c r="S217" s="86"/>
      <c r="T217" s="75"/>
      <c r="V217" s="86"/>
      <c r="W217" s="75"/>
      <c r="Y217" s="86"/>
      <c r="Z217" s="75"/>
      <c r="AB217" s="86"/>
      <c r="AC217" s="75"/>
      <c r="AE217" s="86"/>
      <c r="AF217" s="75"/>
      <c r="AH217" s="86"/>
      <c r="AI217" s="75"/>
      <c r="AK217" s="100"/>
      <c r="AL217" s="101"/>
    </row>
    <row r="218" spans="1:38" x14ac:dyDescent="0.2">
      <c r="A218" s="31"/>
      <c r="B218" s="83"/>
      <c r="D218" s="86"/>
      <c r="E218" s="75"/>
      <c r="G218" s="86"/>
      <c r="H218" s="75"/>
      <c r="J218" s="86"/>
      <c r="K218" s="75"/>
      <c r="M218" s="86"/>
      <c r="N218" s="75"/>
      <c r="P218" s="86"/>
      <c r="Q218" s="75"/>
      <c r="S218" s="86"/>
      <c r="T218" s="75"/>
      <c r="V218" s="86"/>
      <c r="W218" s="75"/>
      <c r="Y218" s="86"/>
      <c r="Z218" s="75"/>
      <c r="AB218" s="86"/>
      <c r="AC218" s="75"/>
      <c r="AE218" s="86"/>
      <c r="AF218" s="75"/>
      <c r="AH218" s="86"/>
      <c r="AI218" s="75"/>
      <c r="AK218" s="100"/>
      <c r="AL218" s="101"/>
    </row>
    <row r="219" spans="1:38" x14ac:dyDescent="0.2">
      <c r="A219" s="31"/>
      <c r="B219" s="83"/>
      <c r="D219" s="86"/>
      <c r="E219" s="75"/>
      <c r="G219" s="86"/>
      <c r="H219" s="75"/>
      <c r="J219" s="86"/>
      <c r="K219" s="75"/>
      <c r="M219" s="86"/>
      <c r="N219" s="75"/>
      <c r="P219" s="86"/>
      <c r="Q219" s="75"/>
      <c r="S219" s="86"/>
      <c r="T219" s="75"/>
      <c r="V219" s="86"/>
      <c r="W219" s="75"/>
      <c r="Y219" s="86"/>
      <c r="Z219" s="75"/>
      <c r="AB219" s="86"/>
      <c r="AC219" s="75"/>
      <c r="AE219" s="86"/>
      <c r="AF219" s="75"/>
      <c r="AH219" s="86"/>
      <c r="AI219" s="75"/>
      <c r="AK219" s="100"/>
      <c r="AL219" s="101"/>
    </row>
    <row r="220" spans="1:38" x14ac:dyDescent="0.2">
      <c r="A220" s="31"/>
      <c r="B220" s="83"/>
      <c r="D220" s="86"/>
      <c r="E220" s="75"/>
      <c r="G220" s="86"/>
      <c r="H220" s="75"/>
      <c r="J220" s="86"/>
      <c r="K220" s="75"/>
      <c r="M220" s="86"/>
      <c r="N220" s="75"/>
      <c r="P220" s="86"/>
      <c r="Q220" s="75"/>
      <c r="S220" s="86"/>
      <c r="T220" s="75"/>
      <c r="V220" s="86"/>
      <c r="W220" s="75"/>
      <c r="Y220" s="86"/>
      <c r="Z220" s="75"/>
      <c r="AB220" s="86"/>
      <c r="AC220" s="75"/>
      <c r="AE220" s="86"/>
      <c r="AF220" s="75"/>
      <c r="AH220" s="86"/>
      <c r="AI220" s="75"/>
      <c r="AK220" s="100"/>
      <c r="AL220" s="101"/>
    </row>
    <row r="221" spans="1:38" x14ac:dyDescent="0.2">
      <c r="A221" s="31"/>
      <c r="B221" s="83"/>
      <c r="D221" s="86"/>
      <c r="E221" s="75"/>
      <c r="G221" s="86"/>
      <c r="H221" s="75"/>
      <c r="J221" s="86"/>
      <c r="K221" s="75"/>
      <c r="M221" s="86"/>
      <c r="N221" s="75"/>
      <c r="P221" s="86"/>
      <c r="Q221" s="75"/>
      <c r="S221" s="86"/>
      <c r="T221" s="75"/>
      <c r="V221" s="86"/>
      <c r="W221" s="75"/>
      <c r="Y221" s="86"/>
      <c r="Z221" s="75"/>
      <c r="AB221" s="86"/>
      <c r="AC221" s="75"/>
      <c r="AE221" s="86"/>
      <c r="AF221" s="75"/>
      <c r="AH221" s="86"/>
      <c r="AI221" s="75"/>
      <c r="AK221" s="100"/>
      <c r="AL221" s="101"/>
    </row>
    <row r="222" spans="1:38" x14ac:dyDescent="0.2">
      <c r="A222" s="31"/>
      <c r="B222" s="83"/>
      <c r="D222" s="86"/>
      <c r="E222" s="75"/>
      <c r="G222" s="86"/>
      <c r="H222" s="75"/>
      <c r="J222" s="86"/>
      <c r="K222" s="75"/>
      <c r="M222" s="86"/>
      <c r="N222" s="75"/>
      <c r="P222" s="86"/>
      <c r="Q222" s="75"/>
      <c r="S222" s="86"/>
      <c r="T222" s="75"/>
      <c r="V222" s="86"/>
      <c r="W222" s="75"/>
      <c r="Y222" s="86"/>
      <c r="Z222" s="75"/>
      <c r="AB222" s="86"/>
      <c r="AC222" s="75"/>
      <c r="AE222" s="86"/>
      <c r="AF222" s="75"/>
      <c r="AH222" s="86"/>
      <c r="AI222" s="75"/>
      <c r="AK222" s="100"/>
      <c r="AL222" s="101"/>
    </row>
    <row r="223" spans="1:38" x14ac:dyDescent="0.2">
      <c r="A223" s="31"/>
      <c r="B223" s="83"/>
      <c r="D223" s="86"/>
      <c r="E223" s="75"/>
      <c r="G223" s="86"/>
      <c r="H223" s="75"/>
      <c r="J223" s="86"/>
      <c r="K223" s="75"/>
      <c r="M223" s="86"/>
      <c r="N223" s="75"/>
      <c r="P223" s="86"/>
      <c r="Q223" s="75"/>
      <c r="S223" s="86"/>
      <c r="T223" s="75"/>
      <c r="V223" s="86"/>
      <c r="W223" s="75"/>
      <c r="Y223" s="86"/>
      <c r="Z223" s="75"/>
      <c r="AB223" s="86"/>
      <c r="AC223" s="75"/>
      <c r="AE223" s="86"/>
      <c r="AF223" s="75"/>
      <c r="AH223" s="86"/>
      <c r="AI223" s="75"/>
      <c r="AK223" s="100"/>
      <c r="AL223" s="101"/>
    </row>
    <row r="224" spans="1:38" x14ac:dyDescent="0.2">
      <c r="A224" s="31"/>
      <c r="B224" s="83"/>
      <c r="D224" s="86"/>
      <c r="E224" s="75"/>
      <c r="G224" s="86"/>
      <c r="H224" s="75"/>
      <c r="J224" s="86"/>
      <c r="K224" s="75"/>
      <c r="M224" s="86"/>
      <c r="N224" s="75"/>
      <c r="P224" s="86"/>
      <c r="Q224" s="75"/>
      <c r="S224" s="86"/>
      <c r="T224" s="75"/>
      <c r="V224" s="86"/>
      <c r="W224" s="75"/>
      <c r="Y224" s="86"/>
      <c r="Z224" s="75"/>
      <c r="AB224" s="86"/>
      <c r="AC224" s="75"/>
      <c r="AE224" s="86"/>
      <c r="AF224" s="75"/>
      <c r="AH224" s="86"/>
      <c r="AI224" s="75"/>
      <c r="AK224" s="100"/>
      <c r="AL224" s="101"/>
    </row>
    <row r="225" spans="1:38" x14ac:dyDescent="0.2">
      <c r="A225" s="31"/>
      <c r="B225" s="83"/>
      <c r="D225" s="86"/>
      <c r="E225" s="75"/>
      <c r="G225" s="86"/>
      <c r="H225" s="75"/>
      <c r="J225" s="86"/>
      <c r="K225" s="75"/>
      <c r="M225" s="86"/>
      <c r="N225" s="75"/>
      <c r="P225" s="86"/>
      <c r="Q225" s="75"/>
      <c r="S225" s="86"/>
      <c r="T225" s="75"/>
      <c r="V225" s="86"/>
      <c r="W225" s="75"/>
      <c r="Y225" s="86"/>
      <c r="Z225" s="75"/>
      <c r="AB225" s="86"/>
      <c r="AC225" s="75"/>
      <c r="AE225" s="86"/>
      <c r="AF225" s="75"/>
      <c r="AH225" s="86"/>
      <c r="AI225" s="75"/>
      <c r="AK225" s="100"/>
      <c r="AL225" s="101"/>
    </row>
    <row r="226" spans="1:38" x14ac:dyDescent="0.2">
      <c r="A226" s="31"/>
      <c r="B226" s="83"/>
      <c r="D226" s="86"/>
      <c r="E226" s="75"/>
      <c r="G226" s="86"/>
      <c r="H226" s="75"/>
      <c r="J226" s="86"/>
      <c r="K226" s="75"/>
      <c r="M226" s="86"/>
      <c r="N226" s="75"/>
      <c r="P226" s="86"/>
      <c r="Q226" s="75"/>
      <c r="S226" s="86"/>
      <c r="T226" s="75"/>
      <c r="V226" s="86"/>
      <c r="W226" s="75"/>
      <c r="Y226" s="86"/>
      <c r="Z226" s="75"/>
      <c r="AB226" s="86"/>
      <c r="AC226" s="75"/>
      <c r="AE226" s="86"/>
      <c r="AF226" s="75"/>
      <c r="AH226" s="86"/>
      <c r="AI226" s="75"/>
      <c r="AK226" s="100"/>
      <c r="AL226" s="101"/>
    </row>
    <row r="227" spans="1:38" x14ac:dyDescent="0.2">
      <c r="A227" s="31"/>
      <c r="B227" s="83"/>
      <c r="D227" s="86"/>
      <c r="E227" s="75"/>
      <c r="G227" s="86"/>
      <c r="H227" s="75"/>
      <c r="J227" s="86"/>
      <c r="K227" s="75"/>
      <c r="M227" s="86"/>
      <c r="N227" s="75"/>
      <c r="P227" s="86"/>
      <c r="Q227" s="75"/>
      <c r="S227" s="86"/>
      <c r="T227" s="75"/>
      <c r="V227" s="86"/>
      <c r="W227" s="75"/>
      <c r="Y227" s="86"/>
      <c r="Z227" s="75"/>
      <c r="AB227" s="86"/>
      <c r="AC227" s="75"/>
      <c r="AE227" s="86"/>
      <c r="AF227" s="75"/>
      <c r="AH227" s="86"/>
      <c r="AI227" s="75"/>
      <c r="AK227" s="100"/>
      <c r="AL227" s="101"/>
    </row>
    <row r="228" spans="1:38" x14ac:dyDescent="0.2">
      <c r="A228" s="31"/>
      <c r="B228" s="83"/>
      <c r="D228" s="86"/>
      <c r="E228" s="75"/>
      <c r="G228" s="86"/>
      <c r="H228" s="75"/>
      <c r="J228" s="86"/>
      <c r="K228" s="75"/>
      <c r="M228" s="86"/>
      <c r="N228" s="75"/>
      <c r="P228" s="86"/>
      <c r="Q228" s="75"/>
      <c r="S228" s="86"/>
      <c r="T228" s="75"/>
      <c r="V228" s="86"/>
      <c r="W228" s="75"/>
      <c r="Y228" s="86"/>
      <c r="Z228" s="75"/>
      <c r="AB228" s="86"/>
      <c r="AC228" s="75"/>
      <c r="AE228" s="86"/>
      <c r="AF228" s="75"/>
      <c r="AH228" s="86"/>
      <c r="AI228" s="75"/>
      <c r="AK228" s="100"/>
      <c r="AL228" s="101"/>
    </row>
    <row r="229" spans="1:38" x14ac:dyDescent="0.2">
      <c r="A229" s="31"/>
      <c r="B229" s="83"/>
      <c r="D229" s="86"/>
      <c r="E229" s="75"/>
      <c r="G229" s="86"/>
      <c r="H229" s="75"/>
      <c r="J229" s="86"/>
      <c r="K229" s="75"/>
      <c r="M229" s="86"/>
      <c r="N229" s="75"/>
      <c r="P229" s="86"/>
      <c r="Q229" s="75"/>
      <c r="S229" s="86"/>
      <c r="T229" s="75"/>
      <c r="V229" s="86"/>
      <c r="W229" s="75"/>
      <c r="Y229" s="86"/>
      <c r="Z229" s="75"/>
      <c r="AB229" s="86"/>
      <c r="AC229" s="75"/>
      <c r="AE229" s="86"/>
      <c r="AF229" s="75"/>
      <c r="AH229" s="86"/>
      <c r="AI229" s="75"/>
      <c r="AK229" s="100"/>
      <c r="AL229" s="101"/>
    </row>
    <row r="230" spans="1:38" x14ac:dyDescent="0.2">
      <c r="A230" s="31"/>
      <c r="B230" s="83"/>
      <c r="D230" s="86"/>
      <c r="E230" s="75"/>
      <c r="G230" s="86"/>
      <c r="H230" s="75"/>
      <c r="J230" s="86"/>
      <c r="K230" s="75"/>
      <c r="M230" s="86"/>
      <c r="N230" s="75"/>
      <c r="P230" s="86"/>
      <c r="Q230" s="75"/>
      <c r="S230" s="86"/>
      <c r="T230" s="75"/>
      <c r="V230" s="86"/>
      <c r="W230" s="75"/>
      <c r="Y230" s="86"/>
      <c r="Z230" s="75"/>
      <c r="AB230" s="86"/>
      <c r="AC230" s="75"/>
      <c r="AE230" s="86"/>
      <c r="AF230" s="75"/>
      <c r="AH230" s="86"/>
      <c r="AI230" s="75"/>
      <c r="AK230" s="100"/>
      <c r="AL230" s="101"/>
    </row>
    <row r="231" spans="1:38" x14ac:dyDescent="0.2">
      <c r="A231" s="31"/>
      <c r="B231" s="83"/>
      <c r="D231" s="86"/>
      <c r="E231" s="75"/>
      <c r="G231" s="86"/>
      <c r="H231" s="75"/>
      <c r="J231" s="86"/>
      <c r="K231" s="75"/>
      <c r="M231" s="86"/>
      <c r="N231" s="75"/>
      <c r="P231" s="86"/>
      <c r="Q231" s="75"/>
      <c r="S231" s="86"/>
      <c r="T231" s="75"/>
      <c r="V231" s="86"/>
      <c r="W231" s="75"/>
      <c r="Y231" s="86"/>
      <c r="Z231" s="75"/>
      <c r="AB231" s="86"/>
      <c r="AC231" s="75"/>
      <c r="AE231" s="86"/>
      <c r="AF231" s="75"/>
      <c r="AH231" s="86"/>
      <c r="AI231" s="75"/>
      <c r="AK231" s="100"/>
      <c r="AL231" s="101"/>
    </row>
    <row r="232" spans="1:38" x14ac:dyDescent="0.2">
      <c r="A232" s="31"/>
      <c r="B232" s="83"/>
      <c r="D232" s="86"/>
      <c r="E232" s="75"/>
      <c r="G232" s="86"/>
      <c r="H232" s="75"/>
      <c r="J232" s="86"/>
      <c r="K232" s="75"/>
      <c r="M232" s="86"/>
      <c r="N232" s="75"/>
      <c r="P232" s="86"/>
      <c r="Q232" s="75"/>
      <c r="S232" s="86"/>
      <c r="T232" s="75"/>
      <c r="V232" s="86"/>
      <c r="W232" s="75"/>
      <c r="Y232" s="86"/>
      <c r="Z232" s="75"/>
      <c r="AB232" s="86"/>
      <c r="AC232" s="75"/>
      <c r="AE232" s="86"/>
      <c r="AF232" s="75"/>
      <c r="AH232" s="86"/>
      <c r="AI232" s="75"/>
      <c r="AK232" s="100"/>
      <c r="AL232" s="101"/>
    </row>
    <row r="233" spans="1:38" x14ac:dyDescent="0.2">
      <c r="A233" s="31"/>
      <c r="B233" s="83"/>
      <c r="D233" s="86"/>
      <c r="E233" s="75"/>
      <c r="G233" s="86"/>
      <c r="H233" s="75"/>
      <c r="J233" s="86"/>
      <c r="K233" s="75"/>
      <c r="M233" s="86"/>
      <c r="N233" s="75"/>
      <c r="P233" s="86"/>
      <c r="Q233" s="75"/>
      <c r="S233" s="86"/>
      <c r="T233" s="75"/>
      <c r="V233" s="86"/>
      <c r="W233" s="75"/>
      <c r="Y233" s="86"/>
      <c r="Z233" s="75"/>
      <c r="AB233" s="86"/>
      <c r="AC233" s="75"/>
      <c r="AE233" s="86"/>
      <c r="AF233" s="75"/>
      <c r="AH233" s="86"/>
      <c r="AI233" s="75"/>
      <c r="AK233" s="100"/>
      <c r="AL233" s="101"/>
    </row>
    <row r="234" spans="1:38" x14ac:dyDescent="0.2">
      <c r="A234" s="31"/>
      <c r="B234" s="83"/>
      <c r="D234" s="86"/>
      <c r="E234" s="75"/>
      <c r="G234" s="86"/>
      <c r="H234" s="75"/>
      <c r="J234" s="86"/>
      <c r="K234" s="75"/>
      <c r="M234" s="86"/>
      <c r="N234" s="75"/>
      <c r="P234" s="86"/>
      <c r="Q234" s="75"/>
      <c r="S234" s="86"/>
      <c r="T234" s="75"/>
      <c r="V234" s="86"/>
      <c r="W234" s="75"/>
      <c r="Y234" s="86"/>
      <c r="Z234" s="75"/>
      <c r="AB234" s="86"/>
      <c r="AC234" s="75"/>
      <c r="AE234" s="86"/>
      <c r="AF234" s="75"/>
      <c r="AH234" s="86"/>
      <c r="AI234" s="75"/>
      <c r="AK234" s="100"/>
      <c r="AL234" s="101"/>
    </row>
    <row r="235" spans="1:38" x14ac:dyDescent="0.2">
      <c r="A235" s="31"/>
      <c r="B235" s="83"/>
      <c r="D235" s="86"/>
      <c r="E235" s="75"/>
      <c r="G235" s="86"/>
      <c r="H235" s="75"/>
      <c r="J235" s="86"/>
      <c r="K235" s="75"/>
      <c r="M235" s="86"/>
      <c r="N235" s="75"/>
      <c r="P235" s="86"/>
      <c r="Q235" s="75"/>
      <c r="S235" s="86"/>
      <c r="T235" s="75"/>
      <c r="V235" s="86"/>
      <c r="W235" s="75"/>
      <c r="Y235" s="86"/>
      <c r="Z235" s="75"/>
      <c r="AB235" s="86"/>
      <c r="AC235" s="75"/>
      <c r="AE235" s="86"/>
      <c r="AF235" s="75"/>
      <c r="AH235" s="86"/>
      <c r="AI235" s="75"/>
      <c r="AK235" s="100"/>
      <c r="AL235" s="101"/>
    </row>
    <row r="236" spans="1:38" x14ac:dyDescent="0.2">
      <c r="A236" s="31"/>
      <c r="B236" s="83"/>
      <c r="D236" s="86"/>
      <c r="E236" s="75"/>
      <c r="G236" s="86"/>
      <c r="H236" s="75"/>
      <c r="J236" s="86"/>
      <c r="K236" s="75"/>
      <c r="M236" s="86"/>
      <c r="N236" s="75"/>
      <c r="P236" s="86"/>
      <c r="Q236" s="75"/>
      <c r="S236" s="86"/>
      <c r="T236" s="75"/>
      <c r="V236" s="86"/>
      <c r="W236" s="75"/>
      <c r="Y236" s="86"/>
      <c r="Z236" s="75"/>
      <c r="AB236" s="86"/>
      <c r="AC236" s="75"/>
      <c r="AE236" s="86"/>
      <c r="AF236" s="75"/>
      <c r="AH236" s="86"/>
      <c r="AI236" s="75"/>
      <c r="AK236" s="100"/>
      <c r="AL236" s="101"/>
    </row>
    <row r="237" spans="1:38" x14ac:dyDescent="0.2">
      <c r="A237" s="31"/>
      <c r="B237" s="83"/>
      <c r="D237" s="86"/>
      <c r="E237" s="75"/>
      <c r="G237" s="86"/>
      <c r="H237" s="75"/>
      <c r="J237" s="86"/>
      <c r="K237" s="75"/>
      <c r="M237" s="86"/>
      <c r="N237" s="75"/>
      <c r="P237" s="86"/>
      <c r="Q237" s="75"/>
      <c r="S237" s="86"/>
      <c r="T237" s="75"/>
      <c r="V237" s="86"/>
      <c r="W237" s="75"/>
      <c r="Y237" s="86"/>
      <c r="Z237" s="75"/>
      <c r="AB237" s="86"/>
      <c r="AC237" s="75"/>
      <c r="AE237" s="86"/>
      <c r="AF237" s="75"/>
      <c r="AH237" s="86"/>
      <c r="AI237" s="75"/>
      <c r="AK237" s="86"/>
      <c r="AL237" s="75"/>
    </row>
    <row r="238" spans="1:38" x14ac:dyDescent="0.2">
      <c r="A238" s="31"/>
      <c r="B238" s="83"/>
      <c r="D238" s="86"/>
      <c r="E238" s="75"/>
      <c r="G238" s="86"/>
      <c r="H238" s="75"/>
      <c r="J238" s="86"/>
      <c r="K238" s="75"/>
      <c r="M238" s="86"/>
      <c r="N238" s="75"/>
      <c r="P238" s="86"/>
      <c r="Q238" s="75"/>
      <c r="S238" s="86"/>
      <c r="T238" s="75"/>
      <c r="V238" s="86"/>
      <c r="W238" s="75"/>
      <c r="Y238" s="86"/>
      <c r="Z238" s="75"/>
      <c r="AB238" s="86"/>
      <c r="AC238" s="75"/>
      <c r="AE238" s="86"/>
      <c r="AF238" s="75"/>
      <c r="AH238" s="86"/>
      <c r="AI238" s="75"/>
      <c r="AK238" s="86"/>
      <c r="AL238" s="75"/>
    </row>
    <row r="239" spans="1:38" x14ac:dyDescent="0.2">
      <c r="A239" s="31"/>
      <c r="B239" s="83"/>
      <c r="D239" s="86"/>
      <c r="E239" s="75"/>
      <c r="G239" s="86"/>
      <c r="H239" s="75"/>
      <c r="J239" s="86"/>
      <c r="K239" s="75"/>
      <c r="M239" s="86"/>
      <c r="N239" s="75"/>
      <c r="P239" s="86"/>
      <c r="Q239" s="75"/>
      <c r="S239" s="86"/>
      <c r="T239" s="75"/>
      <c r="V239" s="86"/>
      <c r="W239" s="75"/>
      <c r="Y239" s="86"/>
      <c r="Z239" s="75"/>
      <c r="AB239" s="86"/>
      <c r="AC239" s="75"/>
      <c r="AE239" s="86"/>
      <c r="AF239" s="75"/>
      <c r="AH239" s="86"/>
      <c r="AI239" s="75"/>
      <c r="AK239" s="86"/>
      <c r="AL239" s="75"/>
    </row>
    <row r="240" spans="1:38" x14ac:dyDescent="0.2">
      <c r="A240" s="31"/>
      <c r="B240" s="83"/>
      <c r="D240" s="86"/>
      <c r="E240" s="75"/>
      <c r="G240" s="86"/>
      <c r="H240" s="75"/>
      <c r="J240" s="86"/>
      <c r="K240" s="75"/>
      <c r="M240" s="86"/>
      <c r="N240" s="75"/>
      <c r="P240" s="86"/>
      <c r="Q240" s="75"/>
      <c r="S240" s="86"/>
      <c r="T240" s="75"/>
      <c r="V240" s="86"/>
      <c r="W240" s="75"/>
      <c r="Y240" s="86"/>
      <c r="Z240" s="75"/>
      <c r="AB240" s="86"/>
      <c r="AC240" s="75"/>
      <c r="AE240" s="86"/>
      <c r="AF240" s="75"/>
      <c r="AH240" s="86"/>
      <c r="AI240" s="75"/>
      <c r="AK240" s="86"/>
      <c r="AL240" s="75"/>
    </row>
    <row r="241" spans="1:38" x14ac:dyDescent="0.2">
      <c r="A241" s="31"/>
      <c r="B241" s="83"/>
      <c r="D241" s="86"/>
      <c r="E241" s="75"/>
      <c r="G241" s="86"/>
      <c r="H241" s="75"/>
      <c r="J241" s="86"/>
      <c r="K241" s="75"/>
      <c r="M241" s="86"/>
      <c r="N241" s="75"/>
      <c r="P241" s="86"/>
      <c r="Q241" s="75"/>
      <c r="S241" s="86"/>
      <c r="T241" s="75"/>
      <c r="V241" s="86"/>
      <c r="W241" s="75"/>
      <c r="Y241" s="86"/>
      <c r="Z241" s="75"/>
      <c r="AB241" s="86"/>
      <c r="AC241" s="75"/>
      <c r="AE241" s="86"/>
      <c r="AF241" s="75"/>
      <c r="AH241" s="86"/>
      <c r="AI241" s="75"/>
      <c r="AK241" s="86"/>
      <c r="AL241" s="75"/>
    </row>
    <row r="242" spans="1:38" x14ac:dyDescent="0.2">
      <c r="A242" s="31"/>
      <c r="B242" s="83"/>
      <c r="D242" s="86"/>
      <c r="E242" s="75"/>
      <c r="G242" s="86"/>
      <c r="H242" s="75"/>
      <c r="J242" s="86"/>
      <c r="K242" s="75"/>
      <c r="M242" s="86"/>
      <c r="N242" s="75"/>
      <c r="P242" s="86"/>
      <c r="Q242" s="75"/>
      <c r="S242" s="86"/>
      <c r="T242" s="75"/>
      <c r="V242" s="86"/>
      <c r="W242" s="75"/>
      <c r="Y242" s="86"/>
      <c r="Z242" s="75"/>
      <c r="AB242" s="86"/>
      <c r="AC242" s="75"/>
      <c r="AE242" s="86"/>
      <c r="AF242" s="75"/>
      <c r="AH242" s="86"/>
      <c r="AI242" s="75"/>
      <c r="AK242" s="86"/>
      <c r="AL242" s="75"/>
    </row>
    <row r="243" spans="1:38" x14ac:dyDescent="0.2">
      <c r="A243" s="31"/>
      <c r="B243" s="83"/>
      <c r="D243" s="86"/>
      <c r="E243" s="75"/>
      <c r="G243" s="86"/>
      <c r="H243" s="75"/>
      <c r="J243" s="86"/>
      <c r="K243" s="75"/>
      <c r="M243" s="86"/>
      <c r="N243" s="75"/>
      <c r="P243" s="86"/>
      <c r="Q243" s="75"/>
      <c r="S243" s="86"/>
      <c r="T243" s="75"/>
      <c r="V243" s="86"/>
      <c r="W243" s="75"/>
      <c r="Y243" s="86"/>
      <c r="Z243" s="75"/>
      <c r="AB243" s="86"/>
      <c r="AC243" s="75"/>
      <c r="AE243" s="86"/>
      <c r="AF243" s="75"/>
      <c r="AH243" s="86"/>
      <c r="AI243" s="75"/>
      <c r="AK243" s="86"/>
      <c r="AL243" s="75"/>
    </row>
    <row r="244" spans="1:38" x14ac:dyDescent="0.2">
      <c r="A244" s="31"/>
      <c r="B244" s="83"/>
      <c r="D244" s="86"/>
      <c r="E244" s="75"/>
      <c r="G244" s="86"/>
      <c r="H244" s="75"/>
      <c r="J244" s="86"/>
      <c r="K244" s="75"/>
      <c r="M244" s="86"/>
      <c r="N244" s="75"/>
      <c r="P244" s="86"/>
      <c r="Q244" s="75"/>
      <c r="S244" s="86"/>
      <c r="T244" s="75"/>
      <c r="V244" s="86"/>
      <c r="W244" s="75"/>
      <c r="Y244" s="86"/>
      <c r="Z244" s="75"/>
      <c r="AB244" s="86"/>
      <c r="AC244" s="75"/>
      <c r="AE244" s="86"/>
      <c r="AF244" s="75"/>
      <c r="AH244" s="86"/>
      <c r="AI244" s="75"/>
      <c r="AK244" s="86"/>
      <c r="AL244" s="75"/>
    </row>
    <row r="245" spans="1:38" x14ac:dyDescent="0.2">
      <c r="A245" s="31"/>
      <c r="B245" s="83"/>
      <c r="D245" s="86"/>
      <c r="E245" s="75"/>
      <c r="G245" s="86"/>
      <c r="H245" s="75"/>
      <c r="J245" s="86"/>
      <c r="K245" s="75"/>
      <c r="M245" s="86"/>
      <c r="N245" s="75"/>
      <c r="P245" s="86"/>
      <c r="Q245" s="75"/>
      <c r="S245" s="86"/>
      <c r="T245" s="75"/>
      <c r="V245" s="86"/>
      <c r="W245" s="75"/>
      <c r="Y245" s="86"/>
      <c r="Z245" s="75"/>
      <c r="AB245" s="86"/>
      <c r="AC245" s="75"/>
      <c r="AE245" s="86"/>
      <c r="AF245" s="75"/>
      <c r="AH245" s="86"/>
      <c r="AI245" s="75"/>
      <c r="AK245" s="86"/>
      <c r="AL245" s="75"/>
    </row>
    <row r="246" spans="1:38" x14ac:dyDescent="0.2">
      <c r="A246" s="31"/>
      <c r="B246" s="83"/>
      <c r="D246" s="86"/>
      <c r="E246" s="75"/>
      <c r="G246" s="86"/>
      <c r="H246" s="75"/>
      <c r="J246" s="86"/>
      <c r="K246" s="75"/>
      <c r="M246" s="86"/>
      <c r="N246" s="75"/>
      <c r="P246" s="86"/>
      <c r="Q246" s="75"/>
      <c r="S246" s="86"/>
      <c r="T246" s="75"/>
      <c r="V246" s="86"/>
      <c r="W246" s="75"/>
      <c r="Y246" s="86"/>
      <c r="Z246" s="75"/>
      <c r="AB246" s="86"/>
      <c r="AC246" s="75"/>
      <c r="AE246" s="86"/>
      <c r="AF246" s="75"/>
      <c r="AH246" s="86"/>
      <c r="AI246" s="75"/>
      <c r="AK246" s="86"/>
      <c r="AL246" s="75"/>
    </row>
    <row r="247" spans="1:38" x14ac:dyDescent="0.2">
      <c r="A247" s="31"/>
      <c r="B247" s="83"/>
      <c r="D247" s="86"/>
      <c r="E247" s="75"/>
      <c r="G247" s="86"/>
      <c r="H247" s="75"/>
      <c r="J247" s="86"/>
      <c r="K247" s="75"/>
      <c r="M247" s="86"/>
      <c r="N247" s="75"/>
      <c r="P247" s="86"/>
      <c r="Q247" s="75"/>
      <c r="S247" s="86"/>
      <c r="T247" s="75"/>
      <c r="V247" s="86"/>
      <c r="W247" s="75"/>
      <c r="Y247" s="86"/>
      <c r="Z247" s="75"/>
      <c r="AB247" s="86"/>
      <c r="AC247" s="75"/>
      <c r="AE247" s="86"/>
      <c r="AF247" s="75"/>
      <c r="AH247" s="86"/>
      <c r="AI247" s="75"/>
      <c r="AK247" s="86"/>
      <c r="AL247" s="75"/>
    </row>
    <row r="248" spans="1:38" x14ac:dyDescent="0.2">
      <c r="A248" s="31"/>
      <c r="B248" s="83"/>
      <c r="D248" s="86"/>
      <c r="E248" s="75"/>
      <c r="G248" s="86"/>
      <c r="H248" s="75"/>
      <c r="J248" s="86"/>
      <c r="K248" s="75"/>
      <c r="M248" s="86"/>
      <c r="N248" s="75"/>
      <c r="P248" s="86"/>
      <c r="Q248" s="75"/>
      <c r="S248" s="86"/>
      <c r="T248" s="75"/>
      <c r="V248" s="86"/>
      <c r="W248" s="75"/>
      <c r="Y248" s="86"/>
      <c r="Z248" s="75"/>
      <c r="AB248" s="86"/>
      <c r="AC248" s="75"/>
      <c r="AE248" s="86"/>
      <c r="AF248" s="75"/>
      <c r="AH248" s="86"/>
      <c r="AI248" s="75"/>
      <c r="AK248" s="86"/>
      <c r="AL248" s="75"/>
    </row>
    <row r="249" spans="1:38" x14ac:dyDescent="0.2">
      <c r="A249" s="31"/>
      <c r="B249" s="83"/>
      <c r="D249" s="86"/>
      <c r="E249" s="75"/>
      <c r="G249" s="86"/>
      <c r="H249" s="75"/>
      <c r="J249" s="86"/>
      <c r="K249" s="75"/>
      <c r="M249" s="86"/>
      <c r="N249" s="75"/>
      <c r="P249" s="86"/>
      <c r="Q249" s="75"/>
      <c r="S249" s="86"/>
      <c r="T249" s="75"/>
      <c r="V249" s="86"/>
      <c r="W249" s="75"/>
      <c r="Y249" s="86"/>
      <c r="Z249" s="75"/>
      <c r="AB249" s="86"/>
      <c r="AC249" s="75"/>
      <c r="AE249" s="86"/>
      <c r="AF249" s="75"/>
      <c r="AH249" s="86"/>
      <c r="AI249" s="75"/>
      <c r="AK249" s="86"/>
      <c r="AL249" s="75"/>
    </row>
    <row r="250" spans="1:38" x14ac:dyDescent="0.2">
      <c r="A250" s="31"/>
      <c r="B250" s="83"/>
      <c r="D250" s="86"/>
      <c r="E250" s="75"/>
      <c r="G250" s="86"/>
      <c r="H250" s="75"/>
      <c r="J250" s="86"/>
      <c r="K250" s="75"/>
      <c r="M250" s="86"/>
      <c r="N250" s="75"/>
      <c r="P250" s="86"/>
      <c r="Q250" s="75"/>
      <c r="S250" s="86"/>
      <c r="T250" s="75"/>
      <c r="V250" s="86"/>
      <c r="W250" s="75"/>
      <c r="Y250" s="86"/>
      <c r="Z250" s="75"/>
      <c r="AB250" s="86"/>
      <c r="AC250" s="75"/>
      <c r="AE250" s="86"/>
      <c r="AF250" s="75"/>
      <c r="AH250" s="86"/>
      <c r="AI250" s="75"/>
      <c r="AK250" s="86"/>
      <c r="AL250" s="75"/>
    </row>
    <row r="251" spans="1:38" x14ac:dyDescent="0.2">
      <c r="A251" s="31"/>
      <c r="B251" s="83"/>
      <c r="D251" s="86"/>
      <c r="E251" s="75"/>
      <c r="G251" s="86"/>
      <c r="H251" s="75"/>
      <c r="J251" s="86"/>
      <c r="K251" s="75"/>
      <c r="M251" s="86"/>
      <c r="N251" s="75"/>
      <c r="P251" s="86"/>
      <c r="Q251" s="75"/>
      <c r="S251" s="86"/>
      <c r="T251" s="75"/>
      <c r="V251" s="86"/>
      <c r="W251" s="75"/>
      <c r="Y251" s="86"/>
      <c r="Z251" s="75"/>
      <c r="AB251" s="86"/>
      <c r="AC251" s="75"/>
      <c r="AE251" s="86"/>
      <c r="AF251" s="75"/>
      <c r="AH251" s="86"/>
      <c r="AI251" s="75"/>
      <c r="AK251" s="86"/>
      <c r="AL251" s="75"/>
    </row>
    <row r="252" spans="1:38" x14ac:dyDescent="0.2">
      <c r="A252" s="31"/>
      <c r="B252" s="83"/>
      <c r="D252" s="86"/>
      <c r="E252" s="75"/>
      <c r="G252" s="86"/>
      <c r="H252" s="75"/>
      <c r="J252" s="86"/>
      <c r="K252" s="75"/>
      <c r="M252" s="86"/>
      <c r="N252" s="75"/>
      <c r="P252" s="86"/>
      <c r="Q252" s="75"/>
      <c r="S252" s="86"/>
      <c r="T252" s="75"/>
      <c r="V252" s="86"/>
      <c r="W252" s="75"/>
      <c r="Y252" s="86"/>
      <c r="Z252" s="75"/>
      <c r="AB252" s="86"/>
      <c r="AC252" s="75"/>
      <c r="AE252" s="86"/>
      <c r="AF252" s="75"/>
      <c r="AH252" s="86"/>
      <c r="AI252" s="75"/>
      <c r="AK252" s="86"/>
      <c r="AL252" s="75"/>
    </row>
    <row r="253" spans="1:38" x14ac:dyDescent="0.2">
      <c r="A253" s="31"/>
      <c r="B253" s="83"/>
      <c r="D253" s="86"/>
      <c r="E253" s="75"/>
      <c r="G253" s="86"/>
      <c r="H253" s="75"/>
      <c r="J253" s="86"/>
      <c r="K253" s="75"/>
      <c r="M253" s="86"/>
      <c r="N253" s="75"/>
      <c r="P253" s="86"/>
      <c r="Q253" s="75"/>
      <c r="S253" s="86"/>
      <c r="T253" s="75"/>
      <c r="V253" s="86"/>
      <c r="W253" s="75"/>
      <c r="Y253" s="86"/>
      <c r="Z253" s="75"/>
      <c r="AB253" s="86"/>
      <c r="AC253" s="75"/>
      <c r="AE253" s="86"/>
      <c r="AF253" s="75"/>
      <c r="AH253" s="86"/>
      <c r="AI253" s="75"/>
      <c r="AK253" s="86"/>
      <c r="AL253" s="75"/>
    </row>
    <row r="254" spans="1:38" x14ac:dyDescent="0.2">
      <c r="A254" s="31"/>
      <c r="B254" s="83"/>
      <c r="D254" s="86"/>
      <c r="E254" s="75"/>
      <c r="G254" s="86"/>
      <c r="H254" s="75"/>
      <c r="J254" s="86"/>
      <c r="K254" s="75"/>
      <c r="M254" s="86"/>
      <c r="N254" s="75"/>
      <c r="P254" s="86"/>
      <c r="Q254" s="75"/>
      <c r="S254" s="86"/>
      <c r="T254" s="75"/>
      <c r="V254" s="86"/>
      <c r="W254" s="75"/>
      <c r="Y254" s="86"/>
      <c r="Z254" s="75"/>
      <c r="AB254" s="86"/>
      <c r="AC254" s="75"/>
      <c r="AE254" s="86"/>
      <c r="AF254" s="75"/>
      <c r="AH254" s="86"/>
      <c r="AI254" s="75"/>
      <c r="AK254" s="86"/>
      <c r="AL254" s="75"/>
    </row>
    <row r="255" spans="1:38" x14ac:dyDescent="0.2">
      <c r="A255" s="31"/>
      <c r="B255" s="83"/>
      <c r="D255" s="86"/>
      <c r="E255" s="75"/>
      <c r="G255" s="86"/>
      <c r="H255" s="75"/>
      <c r="J255" s="86"/>
      <c r="K255" s="75"/>
      <c r="M255" s="86"/>
      <c r="N255" s="75"/>
      <c r="P255" s="86"/>
      <c r="Q255" s="75"/>
      <c r="S255" s="86"/>
      <c r="T255" s="75"/>
      <c r="V255" s="86"/>
      <c r="W255" s="75"/>
      <c r="Y255" s="86"/>
      <c r="Z255" s="75"/>
      <c r="AB255" s="86"/>
      <c r="AC255" s="75"/>
      <c r="AE255" s="86"/>
      <c r="AF255" s="75"/>
      <c r="AH255" s="86"/>
      <c r="AI255" s="75"/>
      <c r="AK255" s="86"/>
      <c r="AL255" s="75"/>
    </row>
    <row r="256" spans="1:38" x14ac:dyDescent="0.2">
      <c r="A256" s="31"/>
      <c r="B256" s="83"/>
      <c r="D256" s="86"/>
      <c r="E256" s="75"/>
      <c r="G256" s="86"/>
      <c r="H256" s="75"/>
      <c r="J256" s="86"/>
      <c r="K256" s="75"/>
      <c r="M256" s="86"/>
      <c r="N256" s="75"/>
      <c r="P256" s="86"/>
      <c r="Q256" s="75"/>
      <c r="S256" s="86"/>
      <c r="T256" s="75"/>
      <c r="V256" s="86"/>
      <c r="W256" s="75"/>
      <c r="Y256" s="86"/>
      <c r="Z256" s="75"/>
      <c r="AB256" s="86"/>
      <c r="AC256" s="75"/>
      <c r="AE256" s="86"/>
      <c r="AF256" s="75"/>
      <c r="AH256" s="86"/>
      <c r="AI256" s="75"/>
      <c r="AK256" s="86"/>
      <c r="AL256" s="75"/>
    </row>
    <row r="257" spans="1:38" x14ac:dyDescent="0.2">
      <c r="A257" s="31"/>
      <c r="B257" s="83"/>
      <c r="D257" s="86"/>
      <c r="E257" s="75"/>
      <c r="G257" s="86"/>
      <c r="H257" s="75"/>
      <c r="J257" s="86"/>
      <c r="K257" s="75"/>
      <c r="M257" s="86"/>
      <c r="N257" s="75"/>
      <c r="P257" s="86"/>
      <c r="Q257" s="75"/>
      <c r="S257" s="86"/>
      <c r="T257" s="75"/>
      <c r="V257" s="86"/>
      <c r="W257" s="75"/>
      <c r="Y257" s="86"/>
      <c r="Z257" s="75"/>
      <c r="AB257" s="86"/>
      <c r="AC257" s="75"/>
      <c r="AE257" s="86"/>
      <c r="AF257" s="75"/>
      <c r="AH257" s="86"/>
      <c r="AI257" s="75"/>
      <c r="AK257" s="86"/>
      <c r="AL257" s="75"/>
    </row>
    <row r="258" spans="1:38" x14ac:dyDescent="0.2">
      <c r="A258" s="31"/>
      <c r="B258" s="83"/>
      <c r="D258" s="86"/>
      <c r="E258" s="75"/>
      <c r="G258" s="86"/>
      <c r="H258" s="75"/>
      <c r="J258" s="86"/>
      <c r="K258" s="75"/>
      <c r="M258" s="86"/>
      <c r="N258" s="75"/>
      <c r="P258" s="86"/>
      <c r="Q258" s="75"/>
      <c r="S258" s="86"/>
      <c r="T258" s="75"/>
      <c r="V258" s="86"/>
      <c r="W258" s="75"/>
      <c r="Y258" s="86"/>
      <c r="Z258" s="75"/>
      <c r="AB258" s="86"/>
      <c r="AC258" s="75"/>
      <c r="AE258" s="86"/>
      <c r="AF258" s="75"/>
      <c r="AH258" s="86"/>
      <c r="AI258" s="75"/>
      <c r="AK258" s="86"/>
      <c r="AL258" s="75"/>
    </row>
    <row r="259" spans="1:38" x14ac:dyDescent="0.2">
      <c r="A259" s="31"/>
      <c r="B259" s="83"/>
      <c r="D259" s="86"/>
      <c r="E259" s="75"/>
      <c r="G259" s="86"/>
      <c r="H259" s="75"/>
      <c r="J259" s="86"/>
      <c r="K259" s="75"/>
      <c r="M259" s="86"/>
      <c r="N259" s="75"/>
      <c r="P259" s="86"/>
      <c r="Q259" s="75"/>
      <c r="S259" s="86"/>
      <c r="T259" s="75"/>
      <c r="V259" s="86"/>
      <c r="W259" s="75"/>
      <c r="Y259" s="86"/>
      <c r="Z259" s="75"/>
      <c r="AB259" s="86"/>
      <c r="AC259" s="75"/>
      <c r="AE259" s="86"/>
      <c r="AF259" s="75"/>
      <c r="AH259" s="86"/>
      <c r="AI259" s="75"/>
      <c r="AK259" s="86"/>
      <c r="AL259" s="75"/>
    </row>
    <row r="260" spans="1:38" x14ac:dyDescent="0.2">
      <c r="A260" s="31"/>
      <c r="B260" s="83"/>
      <c r="D260" s="86"/>
      <c r="E260" s="75"/>
      <c r="G260" s="86"/>
      <c r="H260" s="75"/>
      <c r="J260" s="86"/>
      <c r="K260" s="75"/>
      <c r="M260" s="86"/>
      <c r="N260" s="75"/>
      <c r="P260" s="86"/>
      <c r="Q260" s="75"/>
      <c r="S260" s="86"/>
      <c r="T260" s="75"/>
      <c r="V260" s="86"/>
      <c r="W260" s="75"/>
      <c r="Y260" s="86"/>
      <c r="Z260" s="75"/>
      <c r="AB260" s="86"/>
      <c r="AC260" s="75"/>
      <c r="AE260" s="86"/>
      <c r="AF260" s="75"/>
      <c r="AH260" s="86"/>
      <c r="AI260" s="75"/>
      <c r="AK260" s="86"/>
      <c r="AL260" s="75"/>
    </row>
    <row r="261" spans="1:38" x14ac:dyDescent="0.2">
      <c r="A261" s="31"/>
      <c r="B261" s="83"/>
      <c r="D261" s="86"/>
      <c r="E261" s="75"/>
      <c r="G261" s="86"/>
      <c r="H261" s="75"/>
      <c r="J261" s="86"/>
      <c r="K261" s="75"/>
      <c r="M261" s="86"/>
      <c r="N261" s="75"/>
      <c r="P261" s="86"/>
      <c r="Q261" s="75"/>
      <c r="S261" s="86"/>
      <c r="T261" s="75"/>
      <c r="V261" s="86"/>
      <c r="W261" s="75"/>
      <c r="Y261" s="86"/>
      <c r="Z261" s="75"/>
      <c r="AB261" s="86"/>
      <c r="AC261" s="75"/>
      <c r="AE261" s="86"/>
      <c r="AF261" s="75"/>
      <c r="AH261" s="86"/>
      <c r="AI261" s="75"/>
      <c r="AK261" s="86"/>
      <c r="AL261" s="75"/>
    </row>
    <row r="262" spans="1:38" x14ac:dyDescent="0.2">
      <c r="A262" s="31"/>
      <c r="B262" s="83"/>
      <c r="D262" s="86"/>
      <c r="E262" s="75"/>
      <c r="G262" s="86"/>
      <c r="H262" s="75"/>
      <c r="J262" s="86"/>
      <c r="K262" s="75"/>
      <c r="M262" s="86"/>
      <c r="N262" s="75"/>
      <c r="P262" s="86"/>
      <c r="Q262" s="75"/>
      <c r="S262" s="86"/>
      <c r="T262" s="75"/>
      <c r="V262" s="86"/>
      <c r="W262" s="75"/>
      <c r="Y262" s="86"/>
      <c r="Z262" s="75"/>
      <c r="AB262" s="86"/>
      <c r="AC262" s="75"/>
      <c r="AE262" s="86"/>
      <c r="AF262" s="75"/>
      <c r="AH262" s="86"/>
      <c r="AI262" s="75"/>
      <c r="AK262" s="86"/>
      <c r="AL262" s="75"/>
    </row>
    <row r="263" spans="1:38" x14ac:dyDescent="0.2">
      <c r="A263" s="31"/>
      <c r="B263" s="83"/>
      <c r="D263" s="86"/>
      <c r="E263" s="75"/>
      <c r="G263" s="86"/>
      <c r="H263" s="75"/>
      <c r="J263" s="86"/>
      <c r="K263" s="75"/>
      <c r="M263" s="86"/>
      <c r="N263" s="75"/>
      <c r="P263" s="86"/>
      <c r="Q263" s="75"/>
      <c r="S263" s="86"/>
      <c r="T263" s="75"/>
      <c r="V263" s="86"/>
      <c r="W263" s="75"/>
      <c r="Y263" s="86"/>
      <c r="Z263" s="75"/>
      <c r="AB263" s="86"/>
      <c r="AC263" s="75"/>
      <c r="AE263" s="86"/>
      <c r="AF263" s="75"/>
      <c r="AH263" s="86"/>
      <c r="AI263" s="75"/>
      <c r="AK263" s="86"/>
      <c r="AL263" s="75"/>
    </row>
    <row r="264" spans="1:38" x14ac:dyDescent="0.2">
      <c r="A264" s="31"/>
      <c r="B264" s="83"/>
      <c r="D264" s="86"/>
      <c r="E264" s="75"/>
      <c r="G264" s="86"/>
      <c r="H264" s="75"/>
      <c r="J264" s="86"/>
      <c r="K264" s="75"/>
      <c r="M264" s="86"/>
      <c r="N264" s="75"/>
      <c r="P264" s="86"/>
      <c r="Q264" s="75"/>
      <c r="S264" s="86"/>
      <c r="T264" s="75"/>
      <c r="V264" s="86"/>
      <c r="W264" s="75"/>
      <c r="Y264" s="86"/>
      <c r="Z264" s="75"/>
      <c r="AB264" s="86"/>
      <c r="AC264" s="75"/>
      <c r="AE264" s="86"/>
      <c r="AF264" s="75"/>
      <c r="AH264" s="86"/>
      <c r="AI264" s="75"/>
      <c r="AK264" s="86"/>
      <c r="AL264" s="75"/>
    </row>
    <row r="265" spans="1:38" x14ac:dyDescent="0.2">
      <c r="A265" s="31"/>
      <c r="B265" s="83"/>
      <c r="D265" s="86"/>
      <c r="E265" s="75"/>
      <c r="G265" s="86"/>
      <c r="H265" s="75"/>
      <c r="J265" s="86"/>
      <c r="K265" s="75"/>
      <c r="M265" s="86"/>
      <c r="N265" s="75"/>
      <c r="P265" s="86"/>
      <c r="Q265" s="75"/>
      <c r="S265" s="86"/>
      <c r="T265" s="75"/>
      <c r="V265" s="86"/>
      <c r="W265" s="75"/>
      <c r="Y265" s="86"/>
      <c r="Z265" s="75"/>
      <c r="AB265" s="86"/>
      <c r="AC265" s="75"/>
      <c r="AE265" s="86"/>
      <c r="AF265" s="75"/>
      <c r="AH265" s="86"/>
      <c r="AI265" s="75"/>
      <c r="AK265" s="86"/>
      <c r="AL265" s="75"/>
    </row>
    <row r="266" spans="1:38" x14ac:dyDescent="0.2">
      <c r="A266" s="31"/>
      <c r="B266" s="83"/>
      <c r="D266" s="86"/>
      <c r="E266" s="75"/>
      <c r="G266" s="86"/>
      <c r="H266" s="75"/>
      <c r="J266" s="86"/>
      <c r="K266" s="75"/>
      <c r="M266" s="86"/>
      <c r="N266" s="75"/>
      <c r="P266" s="86"/>
      <c r="Q266" s="75"/>
      <c r="S266" s="86"/>
      <c r="T266" s="75"/>
      <c r="V266" s="86"/>
      <c r="W266" s="75"/>
      <c r="Y266" s="86"/>
      <c r="Z266" s="75"/>
      <c r="AB266" s="86"/>
      <c r="AC266" s="75"/>
      <c r="AE266" s="86"/>
      <c r="AF266" s="75"/>
      <c r="AH266" s="86"/>
      <c r="AI266" s="75"/>
      <c r="AK266" s="86"/>
      <c r="AL266" s="75"/>
    </row>
    <row r="267" spans="1:38" x14ac:dyDescent="0.2">
      <c r="A267" s="31"/>
      <c r="B267" s="83"/>
      <c r="D267" s="86"/>
      <c r="E267" s="75"/>
      <c r="G267" s="86"/>
      <c r="H267" s="75"/>
      <c r="J267" s="86"/>
      <c r="K267" s="75"/>
      <c r="M267" s="86"/>
      <c r="N267" s="75"/>
      <c r="P267" s="86"/>
      <c r="Q267" s="75"/>
      <c r="S267" s="86"/>
      <c r="T267" s="75"/>
      <c r="V267" s="86"/>
      <c r="W267" s="75"/>
      <c r="Y267" s="86"/>
      <c r="Z267" s="75"/>
      <c r="AB267" s="86"/>
      <c r="AC267" s="75"/>
      <c r="AE267" s="86"/>
      <c r="AF267" s="75"/>
      <c r="AH267" s="86"/>
      <c r="AI267" s="75"/>
      <c r="AK267" s="86"/>
      <c r="AL267" s="75"/>
    </row>
    <row r="268" spans="1:38" x14ac:dyDescent="0.2">
      <c r="A268" s="31"/>
      <c r="B268" s="83"/>
      <c r="D268" s="86"/>
      <c r="E268" s="75"/>
      <c r="G268" s="86"/>
      <c r="H268" s="75"/>
      <c r="J268" s="86"/>
      <c r="K268" s="75"/>
      <c r="M268" s="86"/>
      <c r="N268" s="75"/>
      <c r="P268" s="86"/>
      <c r="Q268" s="75"/>
      <c r="S268" s="86"/>
      <c r="T268" s="75"/>
      <c r="V268" s="86"/>
      <c r="W268" s="75"/>
      <c r="Y268" s="86"/>
      <c r="Z268" s="75"/>
      <c r="AB268" s="86"/>
      <c r="AC268" s="75"/>
      <c r="AE268" s="86"/>
      <c r="AF268" s="75"/>
      <c r="AH268" s="86"/>
      <c r="AI268" s="75"/>
      <c r="AK268" s="86"/>
      <c r="AL268" s="75"/>
    </row>
    <row r="269" spans="1:38" x14ac:dyDescent="0.2">
      <c r="A269" s="31"/>
      <c r="B269" s="83"/>
      <c r="D269" s="86"/>
      <c r="E269" s="75"/>
      <c r="G269" s="86"/>
      <c r="H269" s="75"/>
      <c r="J269" s="86"/>
      <c r="K269" s="75"/>
      <c r="M269" s="86"/>
      <c r="N269" s="75"/>
      <c r="P269" s="86"/>
      <c r="Q269" s="75"/>
      <c r="S269" s="86"/>
      <c r="T269" s="75"/>
      <c r="V269" s="86"/>
      <c r="W269" s="75"/>
      <c r="Y269" s="86"/>
      <c r="Z269" s="75"/>
      <c r="AB269" s="86"/>
      <c r="AC269" s="75"/>
      <c r="AE269" s="86"/>
      <c r="AF269" s="75"/>
      <c r="AH269" s="86"/>
      <c r="AI269" s="75"/>
      <c r="AK269" s="86"/>
      <c r="AL269" s="75"/>
    </row>
    <row r="270" spans="1:38" x14ac:dyDescent="0.2">
      <c r="A270" s="31"/>
      <c r="B270" s="83"/>
      <c r="D270" s="86"/>
      <c r="E270" s="75"/>
      <c r="G270" s="86"/>
      <c r="H270" s="75"/>
      <c r="J270" s="86"/>
      <c r="K270" s="75"/>
      <c r="M270" s="86"/>
      <c r="N270" s="75"/>
      <c r="P270" s="86"/>
      <c r="Q270" s="75"/>
      <c r="S270" s="86"/>
      <c r="T270" s="75"/>
      <c r="V270" s="86"/>
      <c r="W270" s="75"/>
      <c r="Y270" s="86"/>
      <c r="Z270" s="75"/>
      <c r="AB270" s="86"/>
      <c r="AC270" s="75"/>
      <c r="AE270" s="86"/>
      <c r="AF270" s="75"/>
      <c r="AH270" s="86"/>
      <c r="AI270" s="75"/>
      <c r="AK270" s="86"/>
      <c r="AL270" s="75"/>
    </row>
    <row r="271" spans="1:38" x14ac:dyDescent="0.2">
      <c r="A271" s="31"/>
      <c r="B271" s="83"/>
      <c r="D271" s="86"/>
      <c r="E271" s="75"/>
      <c r="G271" s="86"/>
      <c r="H271" s="75"/>
      <c r="J271" s="86"/>
      <c r="K271" s="75"/>
      <c r="M271" s="86"/>
      <c r="N271" s="75"/>
      <c r="P271" s="86"/>
      <c r="Q271" s="75"/>
      <c r="S271" s="86"/>
      <c r="T271" s="75"/>
      <c r="V271" s="86"/>
      <c r="W271" s="75"/>
      <c r="Y271" s="86"/>
      <c r="Z271" s="75"/>
      <c r="AB271" s="86"/>
      <c r="AC271" s="75"/>
      <c r="AE271" s="86"/>
      <c r="AF271" s="75"/>
      <c r="AH271" s="86"/>
      <c r="AI271" s="75"/>
      <c r="AK271" s="86"/>
      <c r="AL271" s="75"/>
    </row>
    <row r="272" spans="1:38" x14ac:dyDescent="0.2">
      <c r="A272" s="31"/>
      <c r="B272" s="83"/>
      <c r="D272" s="86"/>
      <c r="E272" s="75"/>
      <c r="G272" s="86"/>
      <c r="H272" s="75"/>
      <c r="J272" s="86"/>
      <c r="K272" s="75"/>
      <c r="M272" s="86"/>
      <c r="N272" s="75"/>
      <c r="P272" s="86"/>
      <c r="Q272" s="75"/>
      <c r="S272" s="86"/>
      <c r="T272" s="75"/>
      <c r="V272" s="86"/>
      <c r="W272" s="75"/>
      <c r="Y272" s="86"/>
      <c r="Z272" s="75"/>
      <c r="AB272" s="86"/>
      <c r="AC272" s="75"/>
      <c r="AE272" s="86"/>
      <c r="AF272" s="75"/>
      <c r="AH272" s="86"/>
      <c r="AI272" s="75"/>
      <c r="AK272" s="86"/>
      <c r="AL272" s="75"/>
    </row>
    <row r="273" spans="1:38" x14ac:dyDescent="0.2">
      <c r="A273" s="31"/>
      <c r="B273" s="83"/>
      <c r="D273" s="86"/>
      <c r="E273" s="75"/>
      <c r="G273" s="86"/>
      <c r="H273" s="75"/>
      <c r="J273" s="86"/>
      <c r="K273" s="75"/>
      <c r="M273" s="86"/>
      <c r="N273" s="75"/>
      <c r="P273" s="86"/>
      <c r="Q273" s="75"/>
      <c r="S273" s="86"/>
      <c r="T273" s="75"/>
      <c r="V273" s="86"/>
      <c r="W273" s="75"/>
      <c r="Y273" s="86"/>
      <c r="Z273" s="75"/>
      <c r="AB273" s="86"/>
      <c r="AC273" s="75"/>
      <c r="AE273" s="86"/>
      <c r="AF273" s="75"/>
      <c r="AH273" s="86"/>
      <c r="AI273" s="75"/>
      <c r="AK273" s="86"/>
      <c r="AL273" s="75"/>
    </row>
    <row r="274" spans="1:38" x14ac:dyDescent="0.2">
      <c r="A274" s="31"/>
      <c r="B274" s="83"/>
      <c r="D274" s="86"/>
      <c r="E274" s="75"/>
      <c r="G274" s="86"/>
      <c r="H274" s="75"/>
      <c r="J274" s="86"/>
      <c r="K274" s="75"/>
      <c r="M274" s="86"/>
      <c r="N274" s="75"/>
      <c r="P274" s="86"/>
      <c r="Q274" s="75"/>
      <c r="S274" s="86"/>
      <c r="T274" s="75"/>
      <c r="V274" s="86"/>
      <c r="W274" s="75"/>
      <c r="Y274" s="86"/>
      <c r="Z274" s="75"/>
      <c r="AB274" s="86"/>
      <c r="AC274" s="75"/>
      <c r="AE274" s="86"/>
      <c r="AF274" s="75"/>
      <c r="AH274" s="86"/>
      <c r="AI274" s="75"/>
      <c r="AK274" s="86"/>
      <c r="AL274" s="75"/>
    </row>
    <row r="275" spans="1:38" x14ac:dyDescent="0.2">
      <c r="A275" s="31"/>
      <c r="B275" s="83"/>
      <c r="D275" s="86"/>
      <c r="E275" s="75"/>
      <c r="G275" s="86"/>
      <c r="H275" s="75"/>
      <c r="J275" s="86"/>
      <c r="K275" s="75"/>
      <c r="M275" s="86"/>
      <c r="N275" s="75"/>
      <c r="P275" s="86"/>
      <c r="Q275" s="75"/>
      <c r="S275" s="86"/>
      <c r="T275" s="75"/>
      <c r="V275" s="86"/>
      <c r="W275" s="75"/>
      <c r="Y275" s="86"/>
      <c r="Z275" s="75"/>
      <c r="AB275" s="86"/>
      <c r="AC275" s="75"/>
      <c r="AE275" s="86"/>
      <c r="AF275" s="75"/>
      <c r="AH275" s="86"/>
      <c r="AI275" s="75"/>
      <c r="AK275" s="86"/>
      <c r="AL275" s="75"/>
    </row>
    <row r="276" spans="1:38" x14ac:dyDescent="0.2">
      <c r="A276" s="31"/>
      <c r="B276" s="83"/>
      <c r="D276" s="86"/>
      <c r="E276" s="75"/>
      <c r="G276" s="86"/>
      <c r="H276" s="75"/>
      <c r="J276" s="86"/>
      <c r="K276" s="75"/>
      <c r="M276" s="86"/>
      <c r="N276" s="75"/>
      <c r="P276" s="86"/>
      <c r="Q276" s="75"/>
      <c r="S276" s="86"/>
      <c r="T276" s="75"/>
      <c r="V276" s="86"/>
      <c r="W276" s="75"/>
      <c r="Y276" s="86"/>
      <c r="Z276" s="75"/>
      <c r="AB276" s="86"/>
      <c r="AC276" s="75"/>
      <c r="AE276" s="86"/>
      <c r="AF276" s="75"/>
      <c r="AH276" s="86"/>
      <c r="AI276" s="75"/>
      <c r="AK276" s="86"/>
      <c r="AL276" s="75"/>
    </row>
    <row r="277" spans="1:38" x14ac:dyDescent="0.2">
      <c r="A277" s="31"/>
      <c r="B277" s="83"/>
      <c r="D277" s="86"/>
      <c r="E277" s="75"/>
      <c r="G277" s="86"/>
      <c r="H277" s="75"/>
      <c r="J277" s="86"/>
      <c r="K277" s="75"/>
      <c r="M277" s="86"/>
      <c r="N277" s="75"/>
      <c r="P277" s="86"/>
      <c r="Q277" s="75"/>
      <c r="S277" s="86"/>
      <c r="T277" s="75"/>
      <c r="V277" s="86"/>
      <c r="W277" s="75"/>
      <c r="Y277" s="86"/>
      <c r="Z277" s="75"/>
      <c r="AB277" s="86"/>
      <c r="AC277" s="75"/>
      <c r="AE277" s="86"/>
      <c r="AF277" s="75"/>
      <c r="AH277" s="86"/>
      <c r="AI277" s="75"/>
      <c r="AK277" s="86"/>
      <c r="AL277" s="75"/>
    </row>
    <row r="278" spans="1:38" x14ac:dyDescent="0.2">
      <c r="A278" s="31"/>
      <c r="B278" s="83"/>
      <c r="D278" s="86"/>
      <c r="E278" s="75"/>
      <c r="G278" s="86"/>
      <c r="H278" s="75"/>
      <c r="J278" s="86"/>
      <c r="K278" s="75"/>
      <c r="M278" s="86"/>
      <c r="N278" s="75"/>
      <c r="P278" s="86"/>
      <c r="Q278" s="75"/>
      <c r="S278" s="86"/>
      <c r="T278" s="75"/>
      <c r="V278" s="86"/>
      <c r="W278" s="75"/>
      <c r="Y278" s="86"/>
      <c r="Z278" s="75"/>
      <c r="AB278" s="86"/>
      <c r="AC278" s="75"/>
      <c r="AE278" s="86"/>
      <c r="AF278" s="75"/>
      <c r="AH278" s="86"/>
      <c r="AI278" s="75"/>
      <c r="AK278" s="86"/>
      <c r="AL278" s="75"/>
    </row>
    <row r="279" spans="1:38" x14ac:dyDescent="0.2">
      <c r="A279" s="31"/>
      <c r="B279" s="83"/>
      <c r="D279" s="86"/>
      <c r="E279" s="75"/>
      <c r="G279" s="86"/>
      <c r="H279" s="75"/>
      <c r="J279" s="86"/>
      <c r="K279" s="75"/>
      <c r="M279" s="86"/>
      <c r="N279" s="75"/>
      <c r="P279" s="86"/>
      <c r="Q279" s="75"/>
      <c r="S279" s="86"/>
      <c r="T279" s="75"/>
      <c r="V279" s="86"/>
      <c r="W279" s="75"/>
      <c r="Y279" s="86"/>
      <c r="Z279" s="75"/>
      <c r="AB279" s="86"/>
      <c r="AC279" s="75"/>
      <c r="AE279" s="86"/>
      <c r="AF279" s="75"/>
      <c r="AH279" s="86"/>
      <c r="AI279" s="75"/>
      <c r="AK279" s="86"/>
      <c r="AL279" s="75"/>
    </row>
    <row r="280" spans="1:38" x14ac:dyDescent="0.2">
      <c r="A280" s="31"/>
      <c r="B280" s="83"/>
      <c r="D280" s="86"/>
      <c r="E280" s="75"/>
      <c r="G280" s="86"/>
      <c r="H280" s="75"/>
      <c r="J280" s="86"/>
      <c r="K280" s="75"/>
      <c r="M280" s="86"/>
      <c r="N280" s="75"/>
      <c r="P280" s="86"/>
      <c r="Q280" s="75"/>
      <c r="S280" s="86"/>
      <c r="T280" s="75"/>
      <c r="V280" s="86"/>
      <c r="W280" s="75"/>
      <c r="Y280" s="86"/>
      <c r="Z280" s="75"/>
      <c r="AB280" s="86"/>
      <c r="AC280" s="75"/>
      <c r="AE280" s="86"/>
      <c r="AF280" s="75"/>
      <c r="AH280" s="86"/>
      <c r="AI280" s="75"/>
      <c r="AK280" s="86"/>
      <c r="AL280" s="75"/>
    </row>
    <row r="281" spans="1:38" x14ac:dyDescent="0.2">
      <c r="A281" s="31"/>
      <c r="B281" s="83"/>
      <c r="D281" s="86"/>
      <c r="E281" s="75"/>
      <c r="G281" s="86"/>
      <c r="H281" s="75"/>
      <c r="J281" s="86"/>
      <c r="K281" s="75"/>
      <c r="M281" s="86"/>
      <c r="N281" s="75"/>
      <c r="P281" s="86"/>
      <c r="Q281" s="75"/>
      <c r="S281" s="86"/>
      <c r="T281" s="75"/>
      <c r="V281" s="86"/>
      <c r="W281" s="75"/>
      <c r="Y281" s="86"/>
      <c r="Z281" s="75"/>
      <c r="AB281" s="86"/>
      <c r="AC281" s="75"/>
      <c r="AE281" s="86"/>
      <c r="AF281" s="75"/>
      <c r="AH281" s="86"/>
      <c r="AI281" s="75"/>
      <c r="AK281" s="86"/>
      <c r="AL281" s="75"/>
    </row>
    <row r="282" spans="1:38" x14ac:dyDescent="0.2">
      <c r="A282" s="31"/>
      <c r="B282" s="83"/>
      <c r="D282" s="86"/>
      <c r="E282" s="75"/>
      <c r="G282" s="86"/>
      <c r="H282" s="75"/>
      <c r="J282" s="86"/>
      <c r="K282" s="75"/>
      <c r="M282" s="86"/>
      <c r="N282" s="75"/>
      <c r="P282" s="86"/>
      <c r="Q282" s="75"/>
      <c r="S282" s="86"/>
      <c r="T282" s="75"/>
      <c r="V282" s="86"/>
      <c r="W282" s="75"/>
      <c r="Y282" s="86"/>
      <c r="Z282" s="75"/>
      <c r="AB282" s="86"/>
      <c r="AC282" s="75"/>
      <c r="AE282" s="86"/>
      <c r="AF282" s="75"/>
      <c r="AH282" s="86"/>
      <c r="AI282" s="75"/>
      <c r="AK282" s="86"/>
      <c r="AL282" s="75"/>
    </row>
    <row r="283" spans="1:38" x14ac:dyDescent="0.2">
      <c r="A283" s="31"/>
      <c r="B283" s="83"/>
      <c r="D283" s="86"/>
      <c r="E283" s="75"/>
      <c r="G283" s="86"/>
      <c r="H283" s="75"/>
      <c r="J283" s="86"/>
      <c r="K283" s="75"/>
      <c r="M283" s="86"/>
      <c r="N283" s="75"/>
      <c r="P283" s="86"/>
      <c r="Q283" s="75"/>
      <c r="S283" s="86"/>
      <c r="T283" s="75"/>
      <c r="V283" s="86"/>
      <c r="W283" s="75"/>
      <c r="Y283" s="86"/>
      <c r="Z283" s="75"/>
      <c r="AB283" s="86"/>
      <c r="AC283" s="75"/>
      <c r="AE283" s="86"/>
      <c r="AF283" s="75"/>
      <c r="AH283" s="86"/>
      <c r="AI283" s="75"/>
      <c r="AK283" s="86"/>
      <c r="AL283" s="75"/>
    </row>
    <row r="284" spans="1:38" x14ac:dyDescent="0.2">
      <c r="A284" s="31"/>
      <c r="B284" s="83"/>
      <c r="D284" s="86"/>
      <c r="E284" s="75"/>
      <c r="G284" s="86"/>
      <c r="H284" s="75"/>
      <c r="J284" s="86"/>
      <c r="K284" s="75"/>
      <c r="M284" s="86"/>
      <c r="N284" s="75"/>
      <c r="P284" s="86"/>
      <c r="Q284" s="75"/>
      <c r="S284" s="86"/>
      <c r="T284" s="75"/>
      <c r="V284" s="86"/>
      <c r="W284" s="75"/>
      <c r="Y284" s="86"/>
      <c r="Z284" s="75"/>
      <c r="AB284" s="86"/>
      <c r="AC284" s="75"/>
      <c r="AE284" s="86"/>
      <c r="AF284" s="75"/>
      <c r="AH284" s="86"/>
      <c r="AI284" s="75"/>
      <c r="AK284" s="86"/>
      <c r="AL284" s="75"/>
    </row>
    <row r="285" spans="1:38" x14ac:dyDescent="0.2">
      <c r="A285" s="31"/>
      <c r="B285" s="83"/>
      <c r="D285" s="86"/>
      <c r="E285" s="75"/>
      <c r="G285" s="86"/>
      <c r="H285" s="75"/>
      <c r="J285" s="86"/>
      <c r="K285" s="75"/>
      <c r="M285" s="86"/>
      <c r="N285" s="75"/>
      <c r="P285" s="86"/>
      <c r="Q285" s="75"/>
      <c r="S285" s="86"/>
      <c r="T285" s="75"/>
      <c r="V285" s="86"/>
      <c r="W285" s="75"/>
      <c r="Y285" s="86"/>
      <c r="Z285" s="75"/>
      <c r="AB285" s="86"/>
      <c r="AC285" s="75"/>
      <c r="AE285" s="86"/>
      <c r="AF285" s="75"/>
      <c r="AH285" s="86"/>
      <c r="AI285" s="75"/>
      <c r="AK285" s="86"/>
      <c r="AL285" s="75"/>
    </row>
    <row r="286" spans="1:38" x14ac:dyDescent="0.2">
      <c r="A286" s="31"/>
      <c r="B286" s="83"/>
      <c r="D286" s="86"/>
      <c r="E286" s="75"/>
      <c r="G286" s="86"/>
      <c r="H286" s="75"/>
      <c r="J286" s="86"/>
      <c r="K286" s="75"/>
      <c r="M286" s="86"/>
      <c r="N286" s="75"/>
      <c r="P286" s="86"/>
      <c r="Q286" s="75"/>
      <c r="S286" s="86"/>
      <c r="T286" s="75"/>
      <c r="V286" s="86"/>
      <c r="W286" s="75"/>
      <c r="Y286" s="86"/>
      <c r="Z286" s="75"/>
      <c r="AB286" s="86"/>
      <c r="AC286" s="75"/>
      <c r="AE286" s="86"/>
      <c r="AF286" s="75"/>
      <c r="AH286" s="86"/>
      <c r="AI286" s="75"/>
      <c r="AK286" s="86"/>
      <c r="AL286" s="75"/>
    </row>
    <row r="287" spans="1:38" x14ac:dyDescent="0.2">
      <c r="A287" s="31"/>
      <c r="B287" s="83"/>
      <c r="D287" s="86"/>
      <c r="E287" s="75"/>
      <c r="G287" s="86"/>
      <c r="H287" s="75"/>
      <c r="J287" s="86"/>
      <c r="K287" s="75"/>
      <c r="M287" s="86"/>
      <c r="N287" s="75"/>
      <c r="P287" s="86"/>
      <c r="Q287" s="75"/>
      <c r="S287" s="86"/>
      <c r="T287" s="75"/>
      <c r="V287" s="86"/>
      <c r="W287" s="75"/>
      <c r="Y287" s="86"/>
      <c r="Z287" s="75"/>
      <c r="AB287" s="86"/>
      <c r="AC287" s="75"/>
      <c r="AE287" s="86"/>
      <c r="AF287" s="75"/>
      <c r="AH287" s="86"/>
      <c r="AI287" s="75"/>
      <c r="AK287" s="86"/>
      <c r="AL287" s="75"/>
    </row>
    <row r="288" spans="1:38" x14ac:dyDescent="0.2">
      <c r="A288" s="31"/>
      <c r="B288" s="83"/>
      <c r="D288" s="86"/>
      <c r="E288" s="75"/>
      <c r="G288" s="86"/>
      <c r="H288" s="75"/>
      <c r="J288" s="86"/>
      <c r="K288" s="75"/>
      <c r="M288" s="86"/>
      <c r="N288" s="75"/>
      <c r="P288" s="86"/>
      <c r="Q288" s="75"/>
      <c r="S288" s="86"/>
      <c r="T288" s="75"/>
      <c r="V288" s="86"/>
      <c r="W288" s="75"/>
      <c r="Y288" s="86"/>
      <c r="Z288" s="75"/>
      <c r="AB288" s="86"/>
      <c r="AC288" s="75"/>
      <c r="AE288" s="86"/>
      <c r="AF288" s="75"/>
      <c r="AH288" s="86"/>
      <c r="AI288" s="75"/>
      <c r="AK288" s="86"/>
      <c r="AL288" s="75"/>
    </row>
    <row r="289" spans="1:38" x14ac:dyDescent="0.2">
      <c r="A289" s="31"/>
      <c r="B289" s="83"/>
      <c r="D289" s="86"/>
      <c r="E289" s="75"/>
      <c r="G289" s="86"/>
      <c r="H289" s="75"/>
      <c r="J289" s="86"/>
      <c r="K289" s="75"/>
      <c r="M289" s="86"/>
      <c r="N289" s="75"/>
      <c r="P289" s="86"/>
      <c r="Q289" s="75"/>
      <c r="S289" s="86"/>
      <c r="T289" s="75"/>
      <c r="V289" s="86"/>
      <c r="W289" s="75"/>
      <c r="Y289" s="86"/>
      <c r="Z289" s="75"/>
      <c r="AB289" s="86"/>
      <c r="AC289" s="75"/>
      <c r="AE289" s="86"/>
      <c r="AF289" s="75"/>
      <c r="AH289" s="86"/>
      <c r="AI289" s="75"/>
      <c r="AK289" s="86"/>
      <c r="AL289" s="75"/>
    </row>
    <row r="290" spans="1:38" x14ac:dyDescent="0.2">
      <c r="A290" s="31"/>
      <c r="B290" s="83"/>
      <c r="D290" s="86"/>
      <c r="E290" s="75"/>
      <c r="G290" s="86"/>
      <c r="H290" s="75"/>
      <c r="J290" s="86"/>
      <c r="K290" s="75"/>
      <c r="M290" s="86"/>
      <c r="N290" s="75"/>
      <c r="P290" s="86"/>
      <c r="Q290" s="75"/>
      <c r="S290" s="86"/>
      <c r="T290" s="75"/>
      <c r="V290" s="86"/>
      <c r="W290" s="75"/>
      <c r="Y290" s="86"/>
      <c r="Z290" s="75"/>
      <c r="AB290" s="86"/>
      <c r="AC290" s="75"/>
      <c r="AE290" s="86"/>
      <c r="AF290" s="75"/>
      <c r="AH290" s="86"/>
      <c r="AI290" s="75"/>
      <c r="AK290" s="86"/>
      <c r="AL290" s="75"/>
    </row>
    <row r="291" spans="1:38" x14ac:dyDescent="0.2">
      <c r="A291" s="31"/>
      <c r="B291" s="83"/>
      <c r="D291" s="86"/>
      <c r="E291" s="75"/>
      <c r="G291" s="86"/>
      <c r="H291" s="75"/>
      <c r="J291" s="86"/>
      <c r="K291" s="75"/>
      <c r="M291" s="86"/>
      <c r="N291" s="75"/>
      <c r="P291" s="86"/>
      <c r="Q291" s="75"/>
      <c r="S291" s="86"/>
      <c r="T291" s="75"/>
      <c r="V291" s="86"/>
      <c r="W291" s="75"/>
      <c r="Y291" s="86"/>
      <c r="Z291" s="75"/>
      <c r="AB291" s="86"/>
      <c r="AC291" s="75"/>
      <c r="AE291" s="86"/>
      <c r="AF291" s="75"/>
      <c r="AH291" s="86"/>
      <c r="AI291" s="75"/>
      <c r="AK291" s="86"/>
      <c r="AL291" s="75"/>
    </row>
    <row r="292" spans="1:38" x14ac:dyDescent="0.2">
      <c r="A292" s="31"/>
      <c r="B292" s="83"/>
      <c r="D292" s="86"/>
      <c r="E292" s="75"/>
      <c r="G292" s="86"/>
      <c r="H292" s="75"/>
      <c r="J292" s="86"/>
      <c r="K292" s="75"/>
      <c r="M292" s="86"/>
      <c r="N292" s="75"/>
      <c r="P292" s="86"/>
      <c r="Q292" s="75"/>
      <c r="S292" s="86"/>
      <c r="T292" s="75"/>
      <c r="V292" s="86"/>
      <c r="W292" s="75"/>
      <c r="Y292" s="86"/>
      <c r="Z292" s="75"/>
      <c r="AB292" s="86"/>
      <c r="AC292" s="75"/>
      <c r="AE292" s="86"/>
      <c r="AF292" s="75"/>
      <c r="AH292" s="86"/>
      <c r="AI292" s="75"/>
      <c r="AK292" s="86"/>
      <c r="AL292" s="75"/>
    </row>
    <row r="293" spans="1:38" x14ac:dyDescent="0.2">
      <c r="A293" s="31"/>
      <c r="B293" s="83"/>
      <c r="D293" s="86"/>
      <c r="E293" s="75"/>
      <c r="G293" s="86"/>
      <c r="H293" s="75"/>
      <c r="J293" s="86"/>
      <c r="K293" s="75"/>
      <c r="M293" s="86"/>
      <c r="N293" s="75"/>
      <c r="P293" s="86"/>
      <c r="Q293" s="75"/>
      <c r="S293" s="86"/>
      <c r="T293" s="75"/>
      <c r="V293" s="86"/>
      <c r="W293" s="75"/>
      <c r="Y293" s="86"/>
      <c r="Z293" s="75"/>
      <c r="AB293" s="86"/>
      <c r="AC293" s="75"/>
      <c r="AE293" s="86"/>
      <c r="AF293" s="75"/>
      <c r="AH293" s="86"/>
      <c r="AI293" s="75"/>
      <c r="AK293" s="86"/>
      <c r="AL293" s="75"/>
    </row>
    <row r="294" spans="1:38" x14ac:dyDescent="0.2">
      <c r="A294" s="31"/>
      <c r="B294" s="83"/>
      <c r="D294" s="86"/>
      <c r="E294" s="75"/>
      <c r="G294" s="86"/>
      <c r="H294" s="75"/>
      <c r="J294" s="86"/>
      <c r="K294" s="75"/>
      <c r="M294" s="86"/>
      <c r="N294" s="75"/>
      <c r="P294" s="86"/>
      <c r="Q294" s="75"/>
      <c r="S294" s="86"/>
      <c r="T294" s="75"/>
      <c r="V294" s="86"/>
      <c r="W294" s="75"/>
      <c r="Y294" s="86"/>
      <c r="Z294" s="75"/>
      <c r="AB294" s="86"/>
      <c r="AC294" s="75"/>
      <c r="AE294" s="86"/>
      <c r="AF294" s="75"/>
      <c r="AH294" s="86"/>
      <c r="AI294" s="75"/>
      <c r="AK294" s="86"/>
      <c r="AL294" s="75"/>
    </row>
    <row r="295" spans="1:38" x14ac:dyDescent="0.2">
      <c r="A295" s="31"/>
      <c r="B295" s="83"/>
      <c r="D295" s="86"/>
      <c r="E295" s="75"/>
      <c r="G295" s="86"/>
      <c r="H295" s="75"/>
      <c r="J295" s="86"/>
      <c r="K295" s="75"/>
      <c r="M295" s="86"/>
      <c r="N295" s="75"/>
      <c r="P295" s="86"/>
      <c r="Q295" s="75"/>
      <c r="S295" s="86"/>
      <c r="T295" s="75"/>
      <c r="V295" s="86"/>
      <c r="W295" s="75"/>
      <c r="Y295" s="86"/>
      <c r="Z295" s="75"/>
      <c r="AB295" s="86"/>
      <c r="AC295" s="75"/>
      <c r="AE295" s="86"/>
      <c r="AF295" s="75"/>
      <c r="AH295" s="86"/>
      <c r="AI295" s="75"/>
      <c r="AK295" s="86"/>
      <c r="AL295" s="75"/>
    </row>
    <row r="296" spans="1:38" x14ac:dyDescent="0.2">
      <c r="A296" s="31"/>
      <c r="B296" s="83"/>
      <c r="D296" s="86"/>
      <c r="E296" s="75"/>
      <c r="G296" s="86"/>
      <c r="H296" s="75"/>
      <c r="J296" s="86"/>
      <c r="K296" s="75"/>
      <c r="M296" s="86"/>
      <c r="N296" s="75"/>
      <c r="P296" s="86"/>
      <c r="Q296" s="75"/>
      <c r="S296" s="86"/>
      <c r="T296" s="75"/>
      <c r="V296" s="86"/>
      <c r="W296" s="75"/>
      <c r="Y296" s="86"/>
      <c r="Z296" s="75"/>
      <c r="AB296" s="86"/>
      <c r="AC296" s="75"/>
      <c r="AE296" s="86"/>
      <c r="AF296" s="75"/>
      <c r="AH296" s="86"/>
      <c r="AI296" s="75"/>
      <c r="AK296" s="86"/>
      <c r="AL296" s="75"/>
    </row>
    <row r="297" spans="1:38" x14ac:dyDescent="0.2">
      <c r="A297" s="31"/>
      <c r="B297" s="83"/>
      <c r="D297" s="86"/>
      <c r="E297" s="75"/>
      <c r="G297" s="86"/>
      <c r="H297" s="75"/>
      <c r="J297" s="86"/>
      <c r="K297" s="75"/>
      <c r="M297" s="86"/>
      <c r="N297" s="75"/>
      <c r="P297" s="86"/>
      <c r="Q297" s="75"/>
      <c r="S297" s="86"/>
      <c r="T297" s="75"/>
      <c r="V297" s="86"/>
      <c r="W297" s="75"/>
      <c r="Y297" s="86"/>
      <c r="Z297" s="75"/>
      <c r="AB297" s="86"/>
      <c r="AC297" s="75"/>
      <c r="AE297" s="86"/>
      <c r="AF297" s="75"/>
      <c r="AH297" s="86"/>
      <c r="AI297" s="75"/>
      <c r="AK297" s="86"/>
      <c r="AL297" s="75"/>
    </row>
    <row r="298" spans="1:38" x14ac:dyDescent="0.2">
      <c r="A298" s="31"/>
      <c r="B298" s="83"/>
      <c r="D298" s="86"/>
      <c r="E298" s="75"/>
      <c r="G298" s="86"/>
      <c r="H298" s="75"/>
      <c r="J298" s="86"/>
      <c r="K298" s="75"/>
      <c r="M298" s="86"/>
      <c r="N298" s="75"/>
      <c r="P298" s="86"/>
      <c r="Q298" s="75"/>
      <c r="S298" s="86"/>
      <c r="T298" s="75"/>
      <c r="V298" s="86"/>
      <c r="W298" s="75"/>
      <c r="Y298" s="86"/>
      <c r="Z298" s="75"/>
      <c r="AB298" s="86"/>
      <c r="AC298" s="75"/>
      <c r="AE298" s="86"/>
      <c r="AF298" s="75"/>
      <c r="AH298" s="86"/>
      <c r="AI298" s="75"/>
      <c r="AK298" s="86"/>
      <c r="AL298" s="75"/>
    </row>
    <row r="299" spans="1:38" x14ac:dyDescent="0.2">
      <c r="A299" s="31"/>
      <c r="B299" s="83"/>
      <c r="D299" s="86"/>
      <c r="E299" s="75"/>
      <c r="G299" s="86"/>
      <c r="H299" s="75"/>
      <c r="J299" s="86"/>
      <c r="K299" s="75"/>
      <c r="M299" s="86"/>
      <c r="N299" s="75"/>
      <c r="P299" s="86"/>
      <c r="Q299" s="75"/>
      <c r="S299" s="86"/>
      <c r="T299" s="75"/>
      <c r="V299" s="86"/>
      <c r="W299" s="75"/>
      <c r="Y299" s="86"/>
      <c r="Z299" s="75"/>
      <c r="AB299" s="86"/>
      <c r="AC299" s="75"/>
      <c r="AE299" s="86"/>
      <c r="AF299" s="75"/>
      <c r="AH299" s="86"/>
      <c r="AI299" s="75"/>
      <c r="AK299" s="86"/>
      <c r="AL299" s="75"/>
    </row>
    <row r="300" spans="1:38" x14ac:dyDescent="0.2">
      <c r="A300" s="31"/>
      <c r="B300" s="83"/>
      <c r="D300" s="86"/>
      <c r="E300" s="75"/>
      <c r="G300" s="86"/>
      <c r="H300" s="75"/>
      <c r="J300" s="86"/>
      <c r="K300" s="75"/>
      <c r="M300" s="86"/>
      <c r="N300" s="75"/>
      <c r="P300" s="86"/>
      <c r="Q300" s="75"/>
      <c r="S300" s="86"/>
      <c r="T300" s="75"/>
      <c r="V300" s="86"/>
      <c r="W300" s="75"/>
      <c r="Y300" s="86"/>
      <c r="Z300" s="75"/>
      <c r="AB300" s="86"/>
      <c r="AC300" s="75"/>
      <c r="AE300" s="86"/>
      <c r="AF300" s="75"/>
      <c r="AH300" s="86"/>
      <c r="AI300" s="75"/>
      <c r="AK300" s="86"/>
      <c r="AL300" s="75"/>
    </row>
    <row r="301" spans="1:38" x14ac:dyDescent="0.2">
      <c r="A301" s="31"/>
      <c r="B301" s="83"/>
      <c r="D301" s="86"/>
      <c r="E301" s="75"/>
      <c r="G301" s="86"/>
      <c r="H301" s="75"/>
      <c r="J301" s="86"/>
      <c r="K301" s="75"/>
      <c r="M301" s="86"/>
      <c r="N301" s="75"/>
      <c r="P301" s="86"/>
      <c r="Q301" s="75"/>
      <c r="S301" s="86"/>
      <c r="T301" s="75"/>
      <c r="V301" s="86"/>
      <c r="W301" s="75"/>
      <c r="Y301" s="86"/>
      <c r="Z301" s="75"/>
      <c r="AB301" s="86"/>
      <c r="AC301" s="75"/>
      <c r="AE301" s="86"/>
      <c r="AF301" s="75"/>
      <c r="AH301" s="86"/>
      <c r="AI301" s="75"/>
      <c r="AK301" s="86"/>
      <c r="AL301" s="75"/>
    </row>
    <row r="302" spans="1:38" x14ac:dyDescent="0.2">
      <c r="A302" s="31"/>
      <c r="B302" s="83"/>
      <c r="D302" s="86"/>
      <c r="E302" s="75"/>
      <c r="G302" s="86"/>
      <c r="H302" s="75"/>
      <c r="J302" s="86"/>
      <c r="K302" s="75"/>
      <c r="M302" s="86"/>
      <c r="N302" s="75"/>
      <c r="P302" s="86"/>
      <c r="Q302" s="75"/>
      <c r="S302" s="86"/>
      <c r="T302" s="75"/>
      <c r="V302" s="86"/>
      <c r="W302" s="75"/>
      <c r="Y302" s="86"/>
      <c r="Z302" s="75"/>
      <c r="AB302" s="86"/>
      <c r="AC302" s="75"/>
      <c r="AE302" s="86"/>
      <c r="AF302" s="75"/>
      <c r="AH302" s="86"/>
      <c r="AI302" s="75"/>
      <c r="AK302" s="86"/>
      <c r="AL302" s="75"/>
    </row>
    <row r="303" spans="1:38" x14ac:dyDescent="0.2">
      <c r="A303" s="31"/>
      <c r="B303" s="83"/>
      <c r="D303" s="86"/>
      <c r="E303" s="75"/>
      <c r="G303" s="86"/>
      <c r="H303" s="75"/>
      <c r="J303" s="86"/>
      <c r="K303" s="75"/>
      <c r="M303" s="86"/>
      <c r="N303" s="75"/>
      <c r="P303" s="86"/>
      <c r="Q303" s="75"/>
      <c r="S303" s="86"/>
      <c r="T303" s="75"/>
      <c r="V303" s="86"/>
      <c r="W303" s="75"/>
      <c r="Y303" s="86"/>
      <c r="Z303" s="75"/>
      <c r="AB303" s="86"/>
      <c r="AC303" s="75"/>
      <c r="AE303" s="86"/>
      <c r="AF303" s="75"/>
      <c r="AH303" s="86"/>
      <c r="AI303" s="75"/>
      <c r="AK303" s="86"/>
      <c r="AL303" s="75"/>
    </row>
    <row r="304" spans="1:38" x14ac:dyDescent="0.2">
      <c r="A304" s="31"/>
      <c r="B304" s="83"/>
      <c r="D304" s="86"/>
      <c r="E304" s="75"/>
      <c r="G304" s="86"/>
      <c r="H304" s="75"/>
      <c r="J304" s="86"/>
      <c r="K304" s="75"/>
      <c r="M304" s="86"/>
      <c r="N304" s="75"/>
      <c r="P304" s="86"/>
      <c r="Q304" s="75"/>
      <c r="S304" s="86"/>
      <c r="T304" s="75"/>
      <c r="V304" s="86"/>
      <c r="W304" s="75"/>
      <c r="Y304" s="86"/>
      <c r="Z304" s="75"/>
      <c r="AB304" s="86"/>
      <c r="AC304" s="75"/>
      <c r="AE304" s="86"/>
      <c r="AF304" s="75"/>
      <c r="AH304" s="86"/>
      <c r="AI304" s="75"/>
      <c r="AK304" s="86"/>
      <c r="AL304" s="75"/>
    </row>
    <row r="305" spans="1:38" x14ac:dyDescent="0.2">
      <c r="A305" s="31"/>
      <c r="B305" s="83"/>
      <c r="D305" s="86"/>
      <c r="E305" s="75"/>
      <c r="G305" s="86"/>
      <c r="H305" s="75"/>
      <c r="J305" s="86"/>
      <c r="K305" s="75"/>
      <c r="M305" s="86"/>
      <c r="N305" s="75"/>
      <c r="P305" s="86"/>
      <c r="Q305" s="75"/>
      <c r="S305" s="86"/>
      <c r="T305" s="75"/>
      <c r="V305" s="86"/>
      <c r="W305" s="75"/>
      <c r="Y305" s="86"/>
      <c r="Z305" s="75"/>
      <c r="AB305" s="86"/>
      <c r="AC305" s="75"/>
      <c r="AE305" s="86"/>
      <c r="AF305" s="75"/>
      <c r="AH305" s="86"/>
      <c r="AI305" s="75"/>
      <c r="AK305" s="86"/>
      <c r="AL305" s="75"/>
    </row>
    <row r="306" spans="1:38" x14ac:dyDescent="0.2">
      <c r="A306" s="31"/>
      <c r="B306" s="83"/>
      <c r="D306" s="86"/>
      <c r="E306" s="75"/>
      <c r="G306" s="86"/>
      <c r="H306" s="75"/>
      <c r="J306" s="86"/>
      <c r="K306" s="75"/>
      <c r="M306" s="86"/>
      <c r="N306" s="75"/>
      <c r="P306" s="86"/>
      <c r="Q306" s="75"/>
      <c r="S306" s="86"/>
      <c r="T306" s="75"/>
      <c r="V306" s="86"/>
      <c r="W306" s="75"/>
      <c r="Y306" s="86"/>
      <c r="Z306" s="75"/>
      <c r="AB306" s="86"/>
      <c r="AC306" s="75"/>
      <c r="AE306" s="86"/>
      <c r="AF306" s="75"/>
      <c r="AH306" s="86"/>
      <c r="AI306" s="75"/>
      <c r="AK306" s="86"/>
      <c r="AL306" s="75"/>
    </row>
    <row r="307" spans="1:38" x14ac:dyDescent="0.2">
      <c r="A307" s="31"/>
      <c r="B307" s="83"/>
      <c r="D307" s="86"/>
      <c r="E307" s="75"/>
      <c r="G307" s="86"/>
      <c r="H307" s="75"/>
      <c r="J307" s="86"/>
      <c r="K307" s="75"/>
      <c r="M307" s="86"/>
      <c r="N307" s="75"/>
      <c r="P307" s="86"/>
      <c r="Q307" s="75"/>
      <c r="S307" s="86"/>
      <c r="T307" s="75"/>
      <c r="V307" s="86"/>
      <c r="W307" s="75"/>
      <c r="Y307" s="86"/>
      <c r="Z307" s="75"/>
      <c r="AB307" s="86"/>
      <c r="AC307" s="75"/>
      <c r="AE307" s="86"/>
      <c r="AF307" s="75"/>
      <c r="AH307" s="86"/>
      <c r="AI307" s="75"/>
      <c r="AK307" s="86"/>
      <c r="AL307" s="75"/>
    </row>
    <row r="308" spans="1:38" x14ac:dyDescent="0.2">
      <c r="A308" s="31"/>
      <c r="B308" s="83"/>
      <c r="D308" s="86"/>
      <c r="E308" s="75"/>
      <c r="G308" s="86"/>
      <c r="H308" s="75"/>
      <c r="J308" s="86"/>
      <c r="K308" s="75"/>
      <c r="M308" s="86"/>
      <c r="N308" s="75"/>
      <c r="P308" s="86"/>
      <c r="Q308" s="75"/>
      <c r="S308" s="86"/>
      <c r="T308" s="75"/>
      <c r="V308" s="86"/>
      <c r="W308" s="75"/>
      <c r="Y308" s="86"/>
      <c r="Z308" s="75"/>
      <c r="AB308" s="86"/>
      <c r="AC308" s="75"/>
      <c r="AE308" s="86"/>
      <c r="AF308" s="75"/>
      <c r="AH308" s="86"/>
      <c r="AI308" s="75"/>
      <c r="AK308" s="86"/>
      <c r="AL308" s="75"/>
    </row>
    <row r="309" spans="1:38" x14ac:dyDescent="0.2">
      <c r="A309" s="31"/>
      <c r="B309" s="83"/>
      <c r="D309" s="86"/>
      <c r="E309" s="75"/>
      <c r="G309" s="86"/>
      <c r="H309" s="75"/>
      <c r="J309" s="86"/>
      <c r="K309" s="75"/>
      <c r="M309" s="86"/>
      <c r="N309" s="75"/>
      <c r="P309" s="86"/>
      <c r="Q309" s="75"/>
      <c r="S309" s="86"/>
      <c r="T309" s="75"/>
      <c r="V309" s="86"/>
      <c r="W309" s="75"/>
      <c r="Y309" s="86"/>
      <c r="Z309" s="75"/>
      <c r="AB309" s="86"/>
      <c r="AC309" s="75"/>
      <c r="AE309" s="86"/>
      <c r="AF309" s="75"/>
      <c r="AH309" s="86"/>
      <c r="AI309" s="75"/>
      <c r="AK309" s="86"/>
      <c r="AL309" s="75"/>
    </row>
    <row r="310" spans="1:38" x14ac:dyDescent="0.2">
      <c r="A310" s="31"/>
      <c r="B310" s="83"/>
      <c r="D310" s="86"/>
      <c r="E310" s="75"/>
      <c r="G310" s="86"/>
      <c r="H310" s="75"/>
      <c r="J310" s="86"/>
      <c r="K310" s="75"/>
      <c r="M310" s="86"/>
      <c r="N310" s="75"/>
      <c r="P310" s="86"/>
      <c r="Q310" s="75"/>
      <c r="S310" s="86"/>
      <c r="T310" s="75"/>
      <c r="V310" s="86"/>
      <c r="W310" s="75"/>
      <c r="Y310" s="86"/>
      <c r="Z310" s="75"/>
      <c r="AB310" s="86"/>
      <c r="AC310" s="75"/>
      <c r="AE310" s="86"/>
      <c r="AF310" s="75"/>
      <c r="AH310" s="86"/>
      <c r="AI310" s="75"/>
      <c r="AK310" s="86"/>
      <c r="AL310" s="75"/>
    </row>
    <row r="311" spans="1:38" x14ac:dyDescent="0.2">
      <c r="A311" s="31"/>
      <c r="B311" s="83"/>
      <c r="D311" s="86"/>
      <c r="E311" s="75"/>
      <c r="G311" s="86"/>
      <c r="H311" s="75"/>
      <c r="J311" s="86"/>
      <c r="K311" s="75"/>
      <c r="M311" s="86"/>
      <c r="N311" s="75"/>
      <c r="P311" s="86"/>
      <c r="Q311" s="75"/>
      <c r="S311" s="86"/>
      <c r="T311" s="75"/>
      <c r="V311" s="86"/>
      <c r="W311" s="75"/>
      <c r="Y311" s="86"/>
      <c r="Z311" s="75"/>
      <c r="AB311" s="86"/>
      <c r="AC311" s="75"/>
      <c r="AE311" s="86"/>
      <c r="AF311" s="75"/>
      <c r="AH311" s="86"/>
      <c r="AI311" s="75"/>
      <c r="AK311" s="86"/>
      <c r="AL311" s="75"/>
    </row>
    <row r="312" spans="1:38" x14ac:dyDescent="0.2">
      <c r="A312" s="31"/>
      <c r="B312" s="83"/>
      <c r="D312" s="86"/>
      <c r="E312" s="75"/>
      <c r="G312" s="86"/>
      <c r="H312" s="75"/>
      <c r="J312" s="86"/>
      <c r="K312" s="75"/>
      <c r="M312" s="86"/>
      <c r="N312" s="75"/>
      <c r="P312" s="86"/>
      <c r="Q312" s="75"/>
      <c r="S312" s="86"/>
      <c r="T312" s="75"/>
      <c r="V312" s="86"/>
      <c r="W312" s="75"/>
      <c r="Y312" s="86"/>
      <c r="Z312" s="75"/>
      <c r="AB312" s="86"/>
      <c r="AC312" s="75"/>
      <c r="AE312" s="86"/>
      <c r="AF312" s="75"/>
      <c r="AH312" s="86"/>
      <c r="AI312" s="75"/>
      <c r="AK312" s="86"/>
      <c r="AL312" s="75"/>
    </row>
    <row r="313" spans="1:38" x14ac:dyDescent="0.2">
      <c r="A313" s="31"/>
      <c r="B313" s="83"/>
      <c r="D313" s="86"/>
      <c r="E313" s="75"/>
      <c r="G313" s="86"/>
      <c r="H313" s="75"/>
      <c r="J313" s="86"/>
      <c r="K313" s="75"/>
      <c r="M313" s="86"/>
      <c r="N313" s="75"/>
      <c r="P313" s="86"/>
      <c r="Q313" s="75"/>
      <c r="S313" s="86"/>
      <c r="T313" s="75"/>
      <c r="V313" s="86"/>
      <c r="W313" s="75"/>
      <c r="Y313" s="86"/>
      <c r="Z313" s="75"/>
      <c r="AB313" s="86"/>
      <c r="AC313" s="75"/>
      <c r="AE313" s="86"/>
      <c r="AF313" s="75"/>
      <c r="AH313" s="86"/>
      <c r="AI313" s="75"/>
      <c r="AK313" s="86"/>
      <c r="AL313" s="75"/>
    </row>
    <row r="314" spans="1:38" x14ac:dyDescent="0.2">
      <c r="A314" s="31"/>
      <c r="B314" s="83"/>
      <c r="D314" s="86"/>
      <c r="E314" s="75"/>
      <c r="G314" s="86"/>
      <c r="H314" s="75"/>
      <c r="J314" s="86"/>
      <c r="K314" s="75"/>
      <c r="M314" s="86"/>
      <c r="N314" s="75"/>
      <c r="P314" s="86"/>
      <c r="Q314" s="75"/>
      <c r="S314" s="86"/>
      <c r="T314" s="75"/>
      <c r="V314" s="86"/>
      <c r="W314" s="75"/>
      <c r="Y314" s="86"/>
      <c r="Z314" s="75"/>
      <c r="AB314" s="86"/>
      <c r="AC314" s="75"/>
      <c r="AE314" s="86"/>
      <c r="AF314" s="75"/>
      <c r="AH314" s="86"/>
      <c r="AI314" s="75"/>
      <c r="AK314" s="86"/>
      <c r="AL314" s="75"/>
    </row>
    <row r="315" spans="1:38" x14ac:dyDescent="0.2">
      <c r="A315" s="31"/>
      <c r="B315" s="83"/>
      <c r="D315" s="86"/>
      <c r="E315" s="75"/>
      <c r="G315" s="86"/>
      <c r="H315" s="75"/>
      <c r="J315" s="86"/>
      <c r="K315" s="75"/>
      <c r="M315" s="86"/>
      <c r="N315" s="75"/>
      <c r="P315" s="86"/>
      <c r="Q315" s="75"/>
      <c r="S315" s="86"/>
      <c r="T315" s="75"/>
      <c r="V315" s="86"/>
      <c r="W315" s="75"/>
      <c r="Y315" s="86"/>
      <c r="Z315" s="75"/>
      <c r="AB315" s="86"/>
      <c r="AC315" s="75"/>
      <c r="AE315" s="86"/>
      <c r="AF315" s="75"/>
      <c r="AH315" s="86"/>
      <c r="AI315" s="75"/>
      <c r="AK315" s="86"/>
      <c r="AL315" s="75"/>
    </row>
    <row r="316" spans="1:38" x14ac:dyDescent="0.2">
      <c r="A316" s="31"/>
      <c r="B316" s="83"/>
      <c r="D316" s="86"/>
      <c r="E316" s="75"/>
      <c r="G316" s="86"/>
      <c r="H316" s="75"/>
      <c r="J316" s="86"/>
      <c r="K316" s="75"/>
      <c r="M316" s="86"/>
      <c r="N316" s="75"/>
      <c r="P316" s="86"/>
      <c r="Q316" s="75"/>
      <c r="S316" s="86"/>
      <c r="T316" s="75"/>
      <c r="V316" s="86"/>
      <c r="W316" s="75"/>
      <c r="Y316" s="86"/>
      <c r="Z316" s="75"/>
      <c r="AB316" s="86"/>
      <c r="AC316" s="75"/>
      <c r="AE316" s="86"/>
      <c r="AF316" s="75"/>
      <c r="AH316" s="86"/>
      <c r="AI316" s="75"/>
      <c r="AK316" s="86"/>
      <c r="AL316" s="75"/>
    </row>
    <row r="317" spans="1:38" x14ac:dyDescent="0.2">
      <c r="A317" s="31"/>
      <c r="B317" s="83"/>
      <c r="D317" s="86"/>
      <c r="E317" s="75"/>
      <c r="G317" s="86"/>
      <c r="H317" s="75"/>
      <c r="J317" s="86"/>
      <c r="K317" s="75"/>
      <c r="M317" s="86"/>
      <c r="N317" s="75"/>
      <c r="P317" s="86"/>
      <c r="Q317" s="75"/>
      <c r="S317" s="86"/>
      <c r="T317" s="75"/>
      <c r="V317" s="86"/>
      <c r="W317" s="75"/>
      <c r="Y317" s="86"/>
      <c r="Z317" s="75"/>
      <c r="AB317" s="86"/>
      <c r="AC317" s="75"/>
      <c r="AE317" s="86"/>
      <c r="AF317" s="75"/>
      <c r="AH317" s="86"/>
      <c r="AI317" s="75"/>
      <c r="AK317" s="86"/>
      <c r="AL317" s="75"/>
    </row>
    <row r="318" spans="1:38" x14ac:dyDescent="0.2">
      <c r="A318" s="31"/>
      <c r="B318" s="83"/>
      <c r="D318" s="86"/>
      <c r="E318" s="75"/>
      <c r="G318" s="86"/>
      <c r="H318" s="75"/>
      <c r="J318" s="86"/>
      <c r="K318" s="75"/>
      <c r="M318" s="86"/>
      <c r="N318" s="75"/>
      <c r="P318" s="86"/>
      <c r="Q318" s="75"/>
      <c r="S318" s="86"/>
      <c r="T318" s="75"/>
      <c r="V318" s="86"/>
      <c r="W318" s="75"/>
      <c r="Y318" s="86"/>
      <c r="Z318" s="75"/>
      <c r="AB318" s="86"/>
      <c r="AC318" s="75"/>
      <c r="AE318" s="86"/>
      <c r="AF318" s="75"/>
      <c r="AH318" s="86"/>
      <c r="AI318" s="75"/>
      <c r="AK318" s="86"/>
      <c r="AL318" s="75"/>
    </row>
    <row r="319" spans="1:38" x14ac:dyDescent="0.2">
      <c r="A319" s="31"/>
      <c r="B319" s="83"/>
      <c r="D319" s="86"/>
      <c r="E319" s="75"/>
      <c r="G319" s="86"/>
      <c r="H319" s="75"/>
      <c r="J319" s="86"/>
      <c r="K319" s="75"/>
      <c r="M319" s="86"/>
      <c r="N319" s="75"/>
      <c r="P319" s="86"/>
      <c r="Q319" s="75"/>
      <c r="S319" s="86"/>
      <c r="T319" s="75"/>
      <c r="V319" s="86"/>
      <c r="W319" s="75"/>
      <c r="Y319" s="86"/>
      <c r="Z319" s="75"/>
      <c r="AB319" s="86"/>
      <c r="AC319" s="75"/>
      <c r="AE319" s="86"/>
      <c r="AF319" s="75"/>
      <c r="AH319" s="86"/>
      <c r="AI319" s="75"/>
      <c r="AK319" s="86"/>
      <c r="AL319" s="75"/>
    </row>
    <row r="320" spans="1:38" x14ac:dyDescent="0.2">
      <c r="A320" s="31"/>
      <c r="B320" s="83"/>
      <c r="D320" s="86"/>
      <c r="E320" s="75"/>
      <c r="G320" s="86"/>
      <c r="H320" s="75"/>
      <c r="J320" s="86"/>
      <c r="K320" s="75"/>
      <c r="M320" s="86"/>
      <c r="N320" s="75"/>
      <c r="P320" s="86"/>
      <c r="Q320" s="75"/>
      <c r="S320" s="86"/>
      <c r="T320" s="75"/>
      <c r="V320" s="86"/>
      <c r="W320" s="75"/>
      <c r="Y320" s="86"/>
      <c r="Z320" s="75"/>
      <c r="AB320" s="86"/>
      <c r="AC320" s="75"/>
      <c r="AE320" s="86"/>
      <c r="AF320" s="75"/>
      <c r="AH320" s="86"/>
      <c r="AI320" s="75"/>
      <c r="AK320" s="86"/>
      <c r="AL320" s="75"/>
    </row>
    <row r="321" spans="1:38" x14ac:dyDescent="0.2">
      <c r="A321" s="31"/>
      <c r="B321" s="83"/>
      <c r="D321" s="86"/>
      <c r="E321" s="75"/>
      <c r="G321" s="86"/>
      <c r="H321" s="75"/>
      <c r="J321" s="86"/>
      <c r="K321" s="75"/>
      <c r="M321" s="86"/>
      <c r="N321" s="75"/>
      <c r="P321" s="86"/>
      <c r="Q321" s="75"/>
      <c r="S321" s="86"/>
      <c r="T321" s="75"/>
      <c r="V321" s="86"/>
      <c r="W321" s="75"/>
      <c r="Y321" s="86"/>
      <c r="Z321" s="75"/>
      <c r="AB321" s="86"/>
      <c r="AC321" s="75"/>
      <c r="AE321" s="86"/>
      <c r="AF321" s="75"/>
      <c r="AH321" s="86"/>
      <c r="AI321" s="75"/>
      <c r="AK321" s="86"/>
      <c r="AL321" s="75"/>
    </row>
    <row r="322" spans="1:38" x14ac:dyDescent="0.2">
      <c r="A322" s="31"/>
      <c r="B322" s="83"/>
      <c r="D322" s="86"/>
      <c r="E322" s="75"/>
      <c r="G322" s="86"/>
      <c r="H322" s="75"/>
      <c r="J322" s="86"/>
      <c r="K322" s="75"/>
      <c r="M322" s="86"/>
      <c r="N322" s="75"/>
      <c r="P322" s="86"/>
      <c r="Q322" s="75"/>
      <c r="S322" s="86"/>
      <c r="T322" s="75"/>
      <c r="V322" s="86"/>
      <c r="W322" s="75"/>
      <c r="Y322" s="86"/>
      <c r="Z322" s="75"/>
      <c r="AB322" s="86"/>
      <c r="AC322" s="75"/>
      <c r="AE322" s="86"/>
      <c r="AF322" s="75"/>
      <c r="AH322" s="86"/>
      <c r="AI322" s="75"/>
      <c r="AK322" s="86"/>
      <c r="AL322" s="75"/>
    </row>
    <row r="323" spans="1:38" x14ac:dyDescent="0.2">
      <c r="A323" s="31"/>
      <c r="B323" s="83"/>
      <c r="D323" s="86"/>
      <c r="E323" s="75"/>
      <c r="G323" s="86"/>
      <c r="H323" s="75"/>
      <c r="J323" s="86"/>
      <c r="K323" s="75"/>
      <c r="M323" s="86"/>
      <c r="N323" s="75"/>
      <c r="P323" s="86"/>
      <c r="Q323" s="75"/>
      <c r="S323" s="86"/>
      <c r="T323" s="75"/>
      <c r="V323" s="86"/>
      <c r="W323" s="75"/>
      <c r="Y323" s="86"/>
      <c r="Z323" s="75"/>
      <c r="AB323" s="86"/>
      <c r="AC323" s="75"/>
      <c r="AE323" s="86"/>
      <c r="AF323" s="75"/>
      <c r="AH323" s="86"/>
      <c r="AI323" s="75"/>
      <c r="AK323" s="86"/>
      <c r="AL323" s="75"/>
    </row>
    <row r="324" spans="1:38" x14ac:dyDescent="0.2">
      <c r="A324" s="31"/>
      <c r="B324" s="83"/>
      <c r="D324" s="86"/>
      <c r="E324" s="75"/>
      <c r="G324" s="86"/>
      <c r="H324" s="75"/>
      <c r="J324" s="86"/>
      <c r="K324" s="75"/>
      <c r="M324" s="86"/>
      <c r="N324" s="75"/>
      <c r="P324" s="86"/>
      <c r="Q324" s="75"/>
      <c r="S324" s="86"/>
      <c r="T324" s="75"/>
      <c r="V324" s="86"/>
      <c r="W324" s="75"/>
      <c r="Y324" s="86"/>
      <c r="Z324" s="75"/>
      <c r="AB324" s="86"/>
      <c r="AC324" s="75"/>
      <c r="AE324" s="86"/>
      <c r="AF324" s="75"/>
      <c r="AH324" s="86"/>
      <c r="AI324" s="75"/>
      <c r="AK324" s="86"/>
      <c r="AL324" s="75"/>
    </row>
    <row r="325" spans="1:38" x14ac:dyDescent="0.2">
      <c r="A325" s="31"/>
      <c r="B325" s="83"/>
      <c r="D325" s="86"/>
      <c r="E325" s="75"/>
      <c r="G325" s="86"/>
      <c r="H325" s="75"/>
      <c r="J325" s="86"/>
      <c r="K325" s="75"/>
      <c r="M325" s="86"/>
      <c r="N325" s="75"/>
      <c r="P325" s="86"/>
      <c r="Q325" s="75"/>
      <c r="S325" s="86"/>
      <c r="T325" s="75"/>
      <c r="V325" s="86"/>
      <c r="W325" s="75"/>
      <c r="Y325" s="86"/>
      <c r="Z325" s="75"/>
      <c r="AB325" s="86"/>
      <c r="AC325" s="75"/>
      <c r="AE325" s="86"/>
      <c r="AF325" s="75"/>
      <c r="AH325" s="86"/>
      <c r="AI325" s="75"/>
      <c r="AK325" s="86"/>
      <c r="AL325" s="75"/>
    </row>
    <row r="326" spans="1:38" x14ac:dyDescent="0.2">
      <c r="A326" s="31"/>
      <c r="B326" s="83"/>
      <c r="D326" s="86"/>
      <c r="E326" s="75"/>
      <c r="G326" s="86"/>
      <c r="H326" s="75"/>
      <c r="J326" s="86"/>
      <c r="K326" s="75"/>
      <c r="M326" s="86"/>
      <c r="N326" s="75"/>
      <c r="P326" s="86"/>
      <c r="Q326" s="75"/>
      <c r="S326" s="86"/>
      <c r="T326" s="75"/>
      <c r="V326" s="86"/>
      <c r="W326" s="75"/>
      <c r="Y326" s="86"/>
      <c r="Z326" s="75"/>
      <c r="AB326" s="86"/>
      <c r="AC326" s="75"/>
      <c r="AE326" s="86"/>
      <c r="AF326" s="75"/>
      <c r="AH326" s="86"/>
      <c r="AI326" s="75"/>
      <c r="AK326" s="86"/>
      <c r="AL326" s="75"/>
    </row>
    <row r="327" spans="1:38" x14ac:dyDescent="0.2">
      <c r="A327" s="31"/>
      <c r="B327" s="83"/>
      <c r="D327" s="86"/>
      <c r="E327" s="75"/>
      <c r="G327" s="86"/>
      <c r="H327" s="75"/>
      <c r="J327" s="86"/>
      <c r="K327" s="75"/>
      <c r="M327" s="86"/>
      <c r="N327" s="75"/>
      <c r="P327" s="86"/>
      <c r="Q327" s="75"/>
      <c r="S327" s="86"/>
      <c r="T327" s="75"/>
      <c r="V327" s="86"/>
      <c r="W327" s="75"/>
      <c r="Y327" s="86"/>
      <c r="Z327" s="75"/>
      <c r="AB327" s="86"/>
      <c r="AC327" s="75"/>
      <c r="AE327" s="86"/>
      <c r="AF327" s="75"/>
      <c r="AH327" s="86"/>
      <c r="AI327" s="75"/>
      <c r="AK327" s="86"/>
      <c r="AL327" s="75"/>
    </row>
    <row r="328" spans="1:38" x14ac:dyDescent="0.2">
      <c r="A328" s="31"/>
      <c r="B328" s="83"/>
      <c r="D328" s="86"/>
      <c r="E328" s="75"/>
      <c r="G328" s="86"/>
      <c r="H328" s="75"/>
      <c r="J328" s="86"/>
      <c r="K328" s="75"/>
      <c r="M328" s="86"/>
      <c r="N328" s="75"/>
      <c r="P328" s="86"/>
      <c r="Q328" s="75"/>
      <c r="S328" s="86"/>
      <c r="T328" s="75"/>
      <c r="V328" s="86"/>
      <c r="W328" s="75"/>
      <c r="Y328" s="86"/>
      <c r="Z328" s="75"/>
      <c r="AB328" s="86"/>
      <c r="AC328" s="75"/>
      <c r="AE328" s="86"/>
      <c r="AF328" s="75"/>
      <c r="AH328" s="86"/>
      <c r="AI328" s="75"/>
      <c r="AK328" s="86"/>
      <c r="AL328" s="75"/>
    </row>
    <row r="329" spans="1:38" x14ac:dyDescent="0.2">
      <c r="A329" s="31"/>
      <c r="B329" s="83"/>
      <c r="D329" s="86"/>
      <c r="E329" s="75"/>
      <c r="G329" s="86"/>
      <c r="H329" s="75"/>
      <c r="J329" s="86"/>
      <c r="K329" s="75"/>
      <c r="M329" s="86"/>
      <c r="N329" s="75"/>
      <c r="P329" s="86"/>
      <c r="Q329" s="75"/>
      <c r="S329" s="86"/>
      <c r="T329" s="75"/>
      <c r="V329" s="86"/>
      <c r="W329" s="75"/>
      <c r="Y329" s="86"/>
      <c r="Z329" s="75"/>
      <c r="AB329" s="86"/>
      <c r="AC329" s="75"/>
      <c r="AE329" s="86"/>
      <c r="AF329" s="75"/>
      <c r="AH329" s="86"/>
      <c r="AI329" s="75"/>
      <c r="AK329" s="86"/>
      <c r="AL329" s="75"/>
    </row>
    <row r="330" spans="1:38" x14ac:dyDescent="0.2">
      <c r="A330" s="31"/>
      <c r="B330" s="83"/>
      <c r="D330" s="86"/>
      <c r="E330" s="75"/>
      <c r="G330" s="86"/>
      <c r="H330" s="75"/>
      <c r="J330" s="86"/>
      <c r="K330" s="75"/>
      <c r="M330" s="86"/>
      <c r="N330" s="75"/>
      <c r="P330" s="86"/>
      <c r="Q330" s="75"/>
      <c r="S330" s="86"/>
      <c r="T330" s="75"/>
      <c r="V330" s="86"/>
      <c r="W330" s="75"/>
      <c r="Y330" s="86"/>
      <c r="Z330" s="75"/>
      <c r="AB330" s="86"/>
      <c r="AC330" s="75"/>
      <c r="AE330" s="86"/>
      <c r="AF330" s="75"/>
      <c r="AH330" s="86"/>
      <c r="AI330" s="75"/>
      <c r="AK330" s="86"/>
      <c r="AL330" s="75"/>
    </row>
    <row r="331" spans="1:38" x14ac:dyDescent="0.2">
      <c r="A331" s="31"/>
      <c r="B331" s="83"/>
      <c r="D331" s="86"/>
      <c r="E331" s="75"/>
      <c r="G331" s="86"/>
      <c r="H331" s="75"/>
      <c r="J331" s="86"/>
      <c r="K331" s="75"/>
      <c r="M331" s="86"/>
      <c r="N331" s="75"/>
      <c r="P331" s="86"/>
      <c r="Q331" s="75"/>
      <c r="S331" s="86"/>
      <c r="T331" s="75"/>
      <c r="V331" s="86"/>
      <c r="W331" s="75"/>
      <c r="Y331" s="86"/>
      <c r="Z331" s="75"/>
      <c r="AB331" s="86"/>
      <c r="AC331" s="75"/>
      <c r="AE331" s="86"/>
      <c r="AF331" s="75"/>
      <c r="AH331" s="86"/>
      <c r="AI331" s="75"/>
      <c r="AK331" s="86"/>
      <c r="AL331" s="75"/>
    </row>
    <row r="332" spans="1:38" x14ac:dyDescent="0.2">
      <c r="A332" s="31"/>
      <c r="B332" s="83"/>
      <c r="D332" s="86"/>
      <c r="E332" s="75"/>
      <c r="G332" s="86"/>
      <c r="H332" s="75"/>
      <c r="J332" s="86"/>
      <c r="K332" s="75"/>
      <c r="M332" s="86"/>
      <c r="N332" s="75"/>
      <c r="P332" s="86"/>
      <c r="Q332" s="75"/>
      <c r="S332" s="86"/>
      <c r="T332" s="75"/>
      <c r="V332" s="86"/>
      <c r="W332" s="75"/>
      <c r="Y332" s="86"/>
      <c r="Z332" s="75"/>
      <c r="AB332" s="86"/>
      <c r="AC332" s="75"/>
      <c r="AE332" s="86"/>
      <c r="AF332" s="75"/>
      <c r="AH332" s="86"/>
      <c r="AI332" s="75"/>
      <c r="AK332" s="86"/>
      <c r="AL332" s="75"/>
    </row>
    <row r="333" spans="1:38" x14ac:dyDescent="0.2">
      <c r="A333" s="31"/>
      <c r="B333" s="83"/>
      <c r="D333" s="86"/>
      <c r="E333" s="75"/>
      <c r="G333" s="86"/>
      <c r="H333" s="75"/>
      <c r="J333" s="86"/>
      <c r="K333" s="75"/>
      <c r="M333" s="86"/>
      <c r="N333" s="75"/>
      <c r="P333" s="86"/>
      <c r="Q333" s="75"/>
      <c r="S333" s="86"/>
      <c r="T333" s="75"/>
      <c r="V333" s="86"/>
      <c r="W333" s="75"/>
      <c r="Y333" s="86"/>
      <c r="Z333" s="75"/>
      <c r="AB333" s="86"/>
      <c r="AC333" s="75"/>
      <c r="AE333" s="86"/>
      <c r="AF333" s="75"/>
      <c r="AH333" s="86"/>
      <c r="AI333" s="75"/>
      <c r="AK333" s="86"/>
      <c r="AL333" s="75"/>
    </row>
    <row r="334" spans="1:38" x14ac:dyDescent="0.2">
      <c r="A334" s="31"/>
      <c r="B334" s="83"/>
      <c r="D334" s="86"/>
      <c r="E334" s="75"/>
      <c r="G334" s="86"/>
      <c r="H334" s="75"/>
      <c r="J334" s="86"/>
      <c r="K334" s="75"/>
      <c r="M334" s="86"/>
      <c r="N334" s="75"/>
      <c r="P334" s="86"/>
      <c r="Q334" s="75"/>
      <c r="S334" s="86"/>
      <c r="T334" s="75"/>
      <c r="V334" s="86"/>
      <c r="W334" s="75"/>
      <c r="Y334" s="86"/>
      <c r="Z334" s="75"/>
      <c r="AB334" s="86"/>
      <c r="AC334" s="75"/>
      <c r="AE334" s="86"/>
      <c r="AF334" s="75"/>
      <c r="AH334" s="86"/>
      <c r="AI334" s="75"/>
      <c r="AK334" s="86"/>
      <c r="AL334" s="75"/>
    </row>
    <row r="335" spans="1:38" x14ac:dyDescent="0.2">
      <c r="A335" s="31"/>
      <c r="B335" s="83"/>
      <c r="D335" s="86"/>
      <c r="E335" s="75"/>
      <c r="G335" s="86"/>
      <c r="H335" s="75"/>
      <c r="J335" s="86"/>
      <c r="K335" s="75"/>
      <c r="M335" s="86"/>
      <c r="N335" s="75"/>
      <c r="P335" s="86"/>
      <c r="Q335" s="75"/>
      <c r="S335" s="86"/>
      <c r="T335" s="75"/>
      <c r="V335" s="86"/>
      <c r="W335" s="75"/>
      <c r="Y335" s="86"/>
      <c r="Z335" s="75"/>
      <c r="AB335" s="86"/>
      <c r="AC335" s="75"/>
      <c r="AE335" s="86"/>
      <c r="AF335" s="75"/>
      <c r="AH335" s="86"/>
      <c r="AI335" s="75"/>
      <c r="AK335" s="86"/>
      <c r="AL335" s="75"/>
    </row>
    <row r="336" spans="1:38" x14ac:dyDescent="0.2">
      <c r="A336" s="31"/>
      <c r="B336" s="83"/>
      <c r="D336" s="86"/>
      <c r="E336" s="75"/>
      <c r="G336" s="86"/>
      <c r="H336" s="75"/>
      <c r="J336" s="86"/>
      <c r="K336" s="75"/>
      <c r="M336" s="86"/>
      <c r="N336" s="75"/>
      <c r="P336" s="86"/>
      <c r="Q336" s="75"/>
      <c r="S336" s="86"/>
      <c r="T336" s="75"/>
      <c r="V336" s="86"/>
      <c r="W336" s="75"/>
      <c r="Y336" s="86"/>
      <c r="Z336" s="75"/>
      <c r="AB336" s="86"/>
      <c r="AC336" s="75"/>
      <c r="AE336" s="86"/>
      <c r="AF336" s="75"/>
      <c r="AH336" s="86"/>
      <c r="AI336" s="75"/>
      <c r="AK336" s="86"/>
      <c r="AL336" s="75"/>
    </row>
    <row r="337" spans="1:38" x14ac:dyDescent="0.2">
      <c r="A337" s="31"/>
      <c r="B337" s="83"/>
      <c r="D337" s="86"/>
      <c r="E337" s="75"/>
      <c r="G337" s="86"/>
      <c r="H337" s="75"/>
      <c r="J337" s="86"/>
      <c r="K337" s="75"/>
      <c r="M337" s="86"/>
      <c r="N337" s="75"/>
      <c r="P337" s="86"/>
      <c r="Q337" s="75"/>
      <c r="S337" s="86"/>
      <c r="T337" s="75"/>
      <c r="V337" s="86"/>
      <c r="W337" s="75"/>
      <c r="Y337" s="86"/>
      <c r="Z337" s="75"/>
      <c r="AB337" s="86"/>
      <c r="AC337" s="75"/>
      <c r="AE337" s="86"/>
      <c r="AF337" s="75"/>
      <c r="AH337" s="86"/>
      <c r="AI337" s="75"/>
      <c r="AK337" s="86"/>
      <c r="AL337" s="75"/>
    </row>
    <row r="338" spans="1:38" x14ac:dyDescent="0.2">
      <c r="A338" s="31"/>
      <c r="B338" s="83"/>
      <c r="D338" s="86"/>
      <c r="E338" s="75"/>
      <c r="G338" s="86"/>
      <c r="H338" s="75"/>
      <c r="J338" s="86"/>
      <c r="K338" s="75"/>
      <c r="M338" s="86"/>
      <c r="N338" s="75"/>
      <c r="P338" s="86"/>
      <c r="Q338" s="75"/>
      <c r="S338" s="86"/>
      <c r="T338" s="75"/>
      <c r="V338" s="86"/>
      <c r="W338" s="75"/>
      <c r="Y338" s="86"/>
      <c r="Z338" s="75"/>
      <c r="AB338" s="86"/>
      <c r="AC338" s="75"/>
      <c r="AE338" s="86"/>
      <c r="AF338" s="75"/>
      <c r="AH338" s="86"/>
      <c r="AI338" s="75"/>
      <c r="AK338" s="86"/>
      <c r="AL338" s="75"/>
    </row>
    <row r="339" spans="1:38" x14ac:dyDescent="0.2">
      <c r="A339" s="31"/>
      <c r="B339" s="83"/>
      <c r="D339" s="86"/>
      <c r="E339" s="75"/>
      <c r="G339" s="86"/>
      <c r="H339" s="75"/>
      <c r="J339" s="86"/>
      <c r="K339" s="75"/>
      <c r="M339" s="86"/>
      <c r="N339" s="75"/>
      <c r="P339" s="86"/>
      <c r="Q339" s="75"/>
      <c r="S339" s="86"/>
      <c r="T339" s="75"/>
      <c r="V339" s="86"/>
      <c r="W339" s="75"/>
      <c r="Y339" s="86"/>
      <c r="Z339" s="75"/>
      <c r="AB339" s="86"/>
      <c r="AC339" s="75"/>
      <c r="AE339" s="86"/>
      <c r="AF339" s="75"/>
      <c r="AH339" s="86"/>
      <c r="AI339" s="75"/>
      <c r="AK339" s="86"/>
      <c r="AL339" s="75"/>
    </row>
    <row r="340" spans="1:38" x14ac:dyDescent="0.2">
      <c r="A340" s="31"/>
      <c r="B340" s="83"/>
      <c r="D340" s="86"/>
      <c r="E340" s="75"/>
      <c r="G340" s="86"/>
      <c r="H340" s="75"/>
      <c r="J340" s="86"/>
      <c r="K340" s="75"/>
      <c r="M340" s="86"/>
      <c r="N340" s="75"/>
      <c r="P340" s="86"/>
      <c r="Q340" s="75"/>
      <c r="S340" s="86"/>
      <c r="T340" s="75"/>
      <c r="V340" s="86"/>
      <c r="W340" s="75"/>
      <c r="Y340" s="86"/>
      <c r="Z340" s="75"/>
      <c r="AB340" s="86"/>
      <c r="AC340" s="75"/>
      <c r="AE340" s="86"/>
      <c r="AF340" s="75"/>
      <c r="AH340" s="86"/>
      <c r="AI340" s="75"/>
      <c r="AK340" s="86"/>
      <c r="AL340" s="75"/>
    </row>
    <row r="341" spans="1:38" x14ac:dyDescent="0.2">
      <c r="A341" s="31"/>
      <c r="B341" s="83"/>
      <c r="D341" s="86"/>
      <c r="E341" s="75"/>
      <c r="G341" s="86"/>
      <c r="H341" s="75"/>
      <c r="J341" s="86"/>
      <c r="K341" s="75"/>
      <c r="M341" s="86"/>
      <c r="N341" s="75"/>
      <c r="P341" s="86"/>
      <c r="Q341" s="75"/>
      <c r="S341" s="86"/>
      <c r="T341" s="75"/>
      <c r="V341" s="86"/>
      <c r="W341" s="75"/>
      <c r="Y341" s="86"/>
      <c r="Z341" s="75"/>
      <c r="AB341" s="86"/>
      <c r="AC341" s="75"/>
      <c r="AE341" s="86"/>
      <c r="AF341" s="75"/>
      <c r="AH341" s="86"/>
      <c r="AI341" s="75"/>
      <c r="AK341" s="86"/>
      <c r="AL341" s="75"/>
    </row>
    <row r="342" spans="1:38" x14ac:dyDescent="0.2">
      <c r="A342" s="31"/>
      <c r="B342" s="83"/>
      <c r="D342" s="86"/>
      <c r="E342" s="75"/>
      <c r="G342" s="86"/>
      <c r="H342" s="75"/>
      <c r="J342" s="86"/>
      <c r="K342" s="75"/>
      <c r="M342" s="86"/>
      <c r="N342" s="75"/>
      <c r="P342" s="86"/>
      <c r="Q342" s="75"/>
      <c r="S342" s="86"/>
      <c r="T342" s="75"/>
      <c r="V342" s="86"/>
      <c r="W342" s="75"/>
      <c r="Y342" s="86"/>
      <c r="Z342" s="75"/>
      <c r="AB342" s="86"/>
      <c r="AC342" s="75"/>
      <c r="AE342" s="86"/>
      <c r="AF342" s="75"/>
      <c r="AH342" s="86"/>
      <c r="AI342" s="75"/>
      <c r="AK342" s="86"/>
      <c r="AL342" s="75"/>
    </row>
    <row r="343" spans="1:38" x14ac:dyDescent="0.2">
      <c r="A343" s="31"/>
      <c r="B343" s="83"/>
      <c r="D343" s="86"/>
      <c r="E343" s="75"/>
      <c r="G343" s="86"/>
      <c r="H343" s="75"/>
      <c r="J343" s="86"/>
      <c r="K343" s="75"/>
      <c r="M343" s="86"/>
      <c r="N343" s="75"/>
      <c r="P343" s="86"/>
      <c r="Q343" s="75"/>
      <c r="S343" s="86"/>
      <c r="T343" s="75"/>
      <c r="V343" s="86"/>
      <c r="W343" s="75"/>
      <c r="Y343" s="86"/>
      <c r="Z343" s="75"/>
      <c r="AB343" s="86"/>
      <c r="AC343" s="75"/>
      <c r="AE343" s="86"/>
      <c r="AF343" s="75"/>
      <c r="AH343" s="86"/>
      <c r="AI343" s="75"/>
      <c r="AK343" s="86"/>
      <c r="AL343" s="75"/>
    </row>
    <row r="344" spans="1:38" x14ac:dyDescent="0.2">
      <c r="A344" s="31"/>
      <c r="B344" s="83"/>
      <c r="D344" s="86"/>
      <c r="E344" s="75"/>
      <c r="G344" s="86"/>
      <c r="H344" s="75"/>
      <c r="J344" s="86"/>
      <c r="K344" s="75"/>
      <c r="M344" s="86"/>
      <c r="N344" s="75"/>
      <c r="P344" s="86"/>
      <c r="Q344" s="75"/>
      <c r="S344" s="86"/>
      <c r="T344" s="75"/>
      <c r="V344" s="86"/>
      <c r="W344" s="75"/>
      <c r="Y344" s="86"/>
      <c r="Z344" s="75"/>
      <c r="AB344" s="86"/>
      <c r="AC344" s="75"/>
      <c r="AE344" s="86"/>
      <c r="AF344" s="75"/>
      <c r="AH344" s="86"/>
      <c r="AI344" s="75"/>
      <c r="AK344" s="86"/>
      <c r="AL344" s="75"/>
    </row>
    <row r="345" spans="1:38" x14ac:dyDescent="0.2">
      <c r="A345" s="31"/>
      <c r="B345" s="83"/>
      <c r="D345" s="86"/>
      <c r="E345" s="75"/>
      <c r="G345" s="86"/>
      <c r="H345" s="75"/>
      <c r="J345" s="86"/>
      <c r="K345" s="75"/>
      <c r="M345" s="86"/>
      <c r="N345" s="75"/>
      <c r="P345" s="86"/>
      <c r="Q345" s="75"/>
      <c r="S345" s="86"/>
      <c r="T345" s="75"/>
      <c r="V345" s="86"/>
      <c r="W345" s="75"/>
      <c r="Y345" s="86"/>
      <c r="Z345" s="75"/>
      <c r="AB345" s="86"/>
      <c r="AC345" s="75"/>
      <c r="AE345" s="86"/>
      <c r="AF345" s="75"/>
      <c r="AH345" s="86"/>
      <c r="AI345" s="75"/>
      <c r="AK345" s="86"/>
      <c r="AL345" s="75"/>
    </row>
    <row r="346" spans="1:38" x14ac:dyDescent="0.2">
      <c r="A346" s="31"/>
      <c r="B346" s="83"/>
      <c r="D346" s="86"/>
      <c r="E346" s="75"/>
      <c r="G346" s="86"/>
      <c r="H346" s="75"/>
      <c r="J346" s="86"/>
      <c r="K346" s="75"/>
      <c r="M346" s="86"/>
      <c r="N346" s="75"/>
      <c r="P346" s="86"/>
      <c r="Q346" s="75"/>
      <c r="S346" s="86"/>
      <c r="T346" s="75"/>
      <c r="V346" s="86"/>
      <c r="W346" s="75"/>
      <c r="Y346" s="86"/>
      <c r="Z346" s="75"/>
      <c r="AB346" s="86"/>
      <c r="AC346" s="75"/>
      <c r="AE346" s="86"/>
      <c r="AF346" s="75"/>
      <c r="AH346" s="86"/>
      <c r="AI346" s="75"/>
      <c r="AK346" s="86"/>
      <c r="AL346" s="75"/>
    </row>
    <row r="347" spans="1:38" x14ac:dyDescent="0.2">
      <c r="A347" s="31"/>
      <c r="B347" s="83"/>
      <c r="D347" s="86"/>
      <c r="E347" s="75"/>
      <c r="G347" s="86"/>
      <c r="H347" s="75"/>
      <c r="J347" s="86"/>
      <c r="K347" s="75"/>
      <c r="M347" s="86"/>
      <c r="N347" s="75"/>
      <c r="P347" s="86"/>
      <c r="Q347" s="75"/>
      <c r="S347" s="86"/>
      <c r="T347" s="75"/>
      <c r="V347" s="86"/>
      <c r="W347" s="75"/>
      <c r="Y347" s="86"/>
      <c r="Z347" s="75"/>
      <c r="AB347" s="86"/>
      <c r="AC347" s="75"/>
      <c r="AE347" s="86"/>
      <c r="AF347" s="75"/>
      <c r="AH347" s="86"/>
      <c r="AI347" s="75"/>
      <c r="AK347" s="86"/>
      <c r="AL347" s="75"/>
    </row>
    <row r="348" spans="1:38" x14ac:dyDescent="0.2">
      <c r="A348" s="31"/>
      <c r="B348" s="83"/>
      <c r="D348" s="86"/>
      <c r="E348" s="75"/>
      <c r="G348" s="86"/>
      <c r="H348" s="75"/>
      <c r="J348" s="86"/>
      <c r="K348" s="75"/>
      <c r="M348" s="86"/>
      <c r="N348" s="75"/>
      <c r="P348" s="86"/>
      <c r="Q348" s="75"/>
      <c r="S348" s="86"/>
      <c r="T348" s="75"/>
      <c r="V348" s="86"/>
      <c r="W348" s="75"/>
      <c r="Y348" s="86"/>
      <c r="Z348" s="75"/>
      <c r="AB348" s="86"/>
      <c r="AC348" s="75"/>
      <c r="AE348" s="86"/>
      <c r="AF348" s="75"/>
      <c r="AH348" s="86"/>
      <c r="AI348" s="75"/>
      <c r="AK348" s="86"/>
      <c r="AL348" s="75"/>
    </row>
    <row r="349" spans="1:38" x14ac:dyDescent="0.2">
      <c r="A349" s="31"/>
      <c r="B349" s="83"/>
      <c r="D349" s="86"/>
      <c r="E349" s="75"/>
      <c r="G349" s="86"/>
      <c r="H349" s="75"/>
      <c r="J349" s="86"/>
      <c r="K349" s="75"/>
      <c r="M349" s="86"/>
      <c r="N349" s="75"/>
      <c r="P349" s="86"/>
      <c r="Q349" s="75"/>
      <c r="S349" s="86"/>
      <c r="T349" s="75"/>
      <c r="V349" s="86"/>
      <c r="W349" s="75"/>
      <c r="Y349" s="86"/>
      <c r="Z349" s="75"/>
      <c r="AB349" s="86"/>
      <c r="AC349" s="75"/>
      <c r="AE349" s="86"/>
      <c r="AF349" s="75"/>
      <c r="AH349" s="86"/>
      <c r="AI349" s="75"/>
      <c r="AK349" s="86"/>
      <c r="AL349" s="75"/>
    </row>
    <row r="350" spans="1:38" x14ac:dyDescent="0.2">
      <c r="A350" s="31"/>
      <c r="B350" s="83"/>
      <c r="D350" s="86"/>
      <c r="E350" s="75"/>
      <c r="G350" s="86"/>
      <c r="H350" s="75"/>
      <c r="J350" s="86"/>
      <c r="K350" s="75"/>
      <c r="M350" s="86"/>
      <c r="N350" s="75"/>
      <c r="P350" s="86"/>
      <c r="Q350" s="75"/>
      <c r="S350" s="86"/>
      <c r="T350" s="75"/>
      <c r="V350" s="86"/>
      <c r="W350" s="75"/>
      <c r="Y350" s="86"/>
      <c r="Z350" s="75"/>
      <c r="AB350" s="86"/>
      <c r="AC350" s="75"/>
      <c r="AE350" s="86"/>
      <c r="AF350" s="75"/>
      <c r="AH350" s="86"/>
      <c r="AI350" s="75"/>
      <c r="AK350" s="86"/>
      <c r="AL350" s="75"/>
    </row>
    <row r="351" spans="1:38" x14ac:dyDescent="0.2">
      <c r="A351" s="31"/>
      <c r="B351" s="83"/>
      <c r="D351" s="86"/>
      <c r="E351" s="75"/>
      <c r="G351" s="86"/>
      <c r="H351" s="75"/>
      <c r="J351" s="86"/>
      <c r="K351" s="75"/>
      <c r="M351" s="86"/>
      <c r="N351" s="75"/>
      <c r="P351" s="86"/>
      <c r="Q351" s="75"/>
      <c r="S351" s="86"/>
      <c r="T351" s="75"/>
      <c r="V351" s="86"/>
      <c r="W351" s="75"/>
      <c r="Y351" s="86"/>
      <c r="Z351" s="75"/>
      <c r="AB351" s="86"/>
      <c r="AC351" s="75"/>
      <c r="AE351" s="86"/>
      <c r="AF351" s="75"/>
      <c r="AH351" s="86"/>
      <c r="AI351" s="75"/>
      <c r="AK351" s="86"/>
      <c r="AL351" s="75"/>
    </row>
    <row r="352" spans="1:38" x14ac:dyDescent="0.2">
      <c r="A352" s="31"/>
      <c r="B352" s="83"/>
      <c r="D352" s="86"/>
      <c r="E352" s="75"/>
      <c r="G352" s="86"/>
      <c r="H352" s="75"/>
      <c r="J352" s="86"/>
      <c r="K352" s="75"/>
      <c r="M352" s="86"/>
      <c r="N352" s="75"/>
      <c r="P352" s="86"/>
      <c r="Q352" s="75"/>
      <c r="S352" s="86"/>
      <c r="T352" s="75"/>
      <c r="V352" s="86"/>
      <c r="W352" s="75"/>
      <c r="Y352" s="86"/>
      <c r="Z352" s="75"/>
      <c r="AB352" s="86"/>
      <c r="AC352" s="75"/>
      <c r="AE352" s="86"/>
      <c r="AF352" s="75"/>
      <c r="AH352" s="86"/>
      <c r="AI352" s="75"/>
      <c r="AK352" s="86"/>
      <c r="AL352" s="75"/>
    </row>
    <row r="353" spans="1:38" x14ac:dyDescent="0.2">
      <c r="A353" s="31"/>
      <c r="B353" s="83"/>
      <c r="D353" s="86"/>
      <c r="E353" s="75"/>
      <c r="G353" s="86"/>
      <c r="H353" s="75"/>
      <c r="J353" s="86"/>
      <c r="K353" s="75"/>
      <c r="M353" s="86"/>
      <c r="N353" s="75"/>
      <c r="P353" s="86"/>
      <c r="Q353" s="75"/>
      <c r="S353" s="86"/>
      <c r="T353" s="75"/>
      <c r="V353" s="86"/>
      <c r="W353" s="75"/>
      <c r="Y353" s="86"/>
      <c r="Z353" s="75"/>
      <c r="AB353" s="86"/>
      <c r="AC353" s="75"/>
      <c r="AE353" s="86"/>
      <c r="AF353" s="75"/>
      <c r="AH353" s="86"/>
      <c r="AI353" s="75"/>
      <c r="AK353" s="86"/>
      <c r="AL353" s="75"/>
    </row>
    <row r="354" spans="1:38" x14ac:dyDescent="0.2">
      <c r="A354" s="31"/>
      <c r="B354" s="83"/>
      <c r="D354" s="86"/>
      <c r="E354" s="75"/>
      <c r="G354" s="86"/>
      <c r="H354" s="75"/>
      <c r="J354" s="86"/>
      <c r="K354" s="75"/>
      <c r="M354" s="86"/>
      <c r="N354" s="75"/>
      <c r="P354" s="86"/>
      <c r="Q354" s="75"/>
      <c r="S354" s="86"/>
      <c r="T354" s="75"/>
      <c r="V354" s="86"/>
      <c r="W354" s="75"/>
      <c r="Y354" s="86"/>
      <c r="Z354" s="75"/>
      <c r="AB354" s="86"/>
      <c r="AC354" s="75"/>
      <c r="AE354" s="86"/>
      <c r="AF354" s="75"/>
      <c r="AH354" s="86"/>
      <c r="AI354" s="75"/>
      <c r="AK354" s="86"/>
      <c r="AL354" s="75"/>
    </row>
    <row r="355" spans="1:38" x14ac:dyDescent="0.2">
      <c r="A355" s="31"/>
      <c r="B355" s="83"/>
      <c r="D355" s="86"/>
      <c r="E355" s="75"/>
      <c r="G355" s="86"/>
      <c r="H355" s="75"/>
      <c r="J355" s="86"/>
      <c r="K355" s="75"/>
      <c r="M355" s="86"/>
      <c r="N355" s="75"/>
      <c r="P355" s="86"/>
      <c r="Q355" s="75"/>
      <c r="S355" s="86"/>
      <c r="T355" s="75"/>
      <c r="V355" s="86"/>
      <c r="W355" s="75"/>
      <c r="Y355" s="86"/>
      <c r="Z355" s="75"/>
      <c r="AB355" s="86"/>
      <c r="AC355" s="75"/>
      <c r="AE355" s="86"/>
      <c r="AF355" s="75"/>
      <c r="AH355" s="86"/>
      <c r="AI355" s="75"/>
      <c r="AK355" s="86"/>
      <c r="AL355" s="75"/>
    </row>
    <row r="356" spans="1:38" x14ac:dyDescent="0.2">
      <c r="A356" s="31"/>
      <c r="B356" s="83"/>
      <c r="D356" s="86"/>
      <c r="E356" s="75"/>
      <c r="G356" s="86"/>
      <c r="H356" s="75"/>
      <c r="J356" s="86"/>
      <c r="K356" s="75"/>
      <c r="M356" s="86"/>
      <c r="N356" s="75"/>
      <c r="P356" s="86"/>
      <c r="Q356" s="75"/>
      <c r="S356" s="86"/>
      <c r="T356" s="75"/>
      <c r="V356" s="86"/>
      <c r="W356" s="75"/>
      <c r="Y356" s="86"/>
      <c r="Z356" s="75"/>
      <c r="AB356" s="86"/>
      <c r="AC356" s="75"/>
      <c r="AE356" s="86"/>
      <c r="AF356" s="75"/>
      <c r="AH356" s="86"/>
      <c r="AI356" s="75"/>
      <c r="AK356" s="86"/>
      <c r="AL356" s="75"/>
    </row>
    <row r="357" spans="1:38" x14ac:dyDescent="0.2">
      <c r="A357" s="31"/>
      <c r="B357" s="83"/>
      <c r="D357" s="86"/>
      <c r="E357" s="75"/>
      <c r="G357" s="86"/>
      <c r="H357" s="75"/>
      <c r="J357" s="86"/>
      <c r="K357" s="75"/>
      <c r="M357" s="86"/>
      <c r="N357" s="75"/>
      <c r="P357" s="86"/>
      <c r="Q357" s="75"/>
      <c r="S357" s="86"/>
      <c r="T357" s="75"/>
      <c r="V357" s="86"/>
      <c r="W357" s="75"/>
      <c r="Y357" s="86"/>
      <c r="Z357" s="75"/>
      <c r="AB357" s="86"/>
      <c r="AC357" s="75"/>
      <c r="AE357" s="86"/>
      <c r="AF357" s="75"/>
      <c r="AH357" s="86"/>
      <c r="AI357" s="75"/>
      <c r="AK357" s="86"/>
      <c r="AL357" s="75"/>
    </row>
    <row r="358" spans="1:38" x14ac:dyDescent="0.2">
      <c r="A358" s="31"/>
      <c r="B358" s="83"/>
      <c r="D358" s="86"/>
      <c r="E358" s="75"/>
      <c r="G358" s="86"/>
      <c r="H358" s="75"/>
      <c r="J358" s="86"/>
      <c r="K358" s="75"/>
      <c r="M358" s="86"/>
      <c r="N358" s="75"/>
      <c r="P358" s="86"/>
      <c r="Q358" s="75"/>
      <c r="S358" s="86"/>
      <c r="T358" s="75"/>
      <c r="V358" s="86"/>
      <c r="W358" s="75"/>
      <c r="Y358" s="86"/>
      <c r="Z358" s="75"/>
      <c r="AB358" s="86"/>
      <c r="AC358" s="75"/>
      <c r="AE358" s="86"/>
      <c r="AF358" s="75"/>
      <c r="AH358" s="86"/>
      <c r="AI358" s="75"/>
      <c r="AK358" s="86"/>
      <c r="AL358" s="75"/>
    </row>
    <row r="359" spans="1:38" x14ac:dyDescent="0.2">
      <c r="A359" s="31"/>
      <c r="B359" s="83"/>
      <c r="D359" s="86"/>
      <c r="E359" s="75"/>
      <c r="G359" s="86"/>
      <c r="H359" s="75"/>
      <c r="J359" s="86"/>
      <c r="K359" s="75"/>
      <c r="M359" s="86"/>
      <c r="N359" s="75"/>
      <c r="P359" s="86"/>
      <c r="Q359" s="75"/>
      <c r="S359" s="86"/>
      <c r="T359" s="75"/>
      <c r="V359" s="86"/>
      <c r="W359" s="75"/>
      <c r="Y359" s="86"/>
      <c r="Z359" s="75"/>
      <c r="AB359" s="86"/>
      <c r="AC359" s="75"/>
      <c r="AE359" s="86"/>
      <c r="AF359" s="75"/>
      <c r="AH359" s="86"/>
      <c r="AI359" s="75"/>
      <c r="AK359" s="86"/>
      <c r="AL359" s="75"/>
    </row>
    <row r="360" spans="1:38" x14ac:dyDescent="0.2">
      <c r="A360" s="31"/>
      <c r="B360" s="83"/>
      <c r="D360" s="86"/>
      <c r="E360" s="75"/>
      <c r="G360" s="86"/>
      <c r="H360" s="75"/>
      <c r="J360" s="86"/>
      <c r="K360" s="75"/>
      <c r="M360" s="86"/>
      <c r="N360" s="75"/>
      <c r="P360" s="86"/>
      <c r="Q360" s="75"/>
      <c r="S360" s="86"/>
      <c r="T360" s="75"/>
      <c r="V360" s="86"/>
      <c r="W360" s="75"/>
      <c r="Y360" s="86"/>
      <c r="Z360" s="75"/>
      <c r="AB360" s="86"/>
      <c r="AC360" s="75"/>
      <c r="AE360" s="86"/>
      <c r="AF360" s="75"/>
      <c r="AH360" s="86"/>
      <c r="AI360" s="75"/>
      <c r="AK360" s="86"/>
      <c r="AL360" s="75"/>
    </row>
    <row r="361" spans="1:38" x14ac:dyDescent="0.2">
      <c r="A361" s="31"/>
      <c r="B361" s="83"/>
      <c r="D361" s="86"/>
      <c r="E361" s="75"/>
      <c r="G361" s="86"/>
      <c r="H361" s="75"/>
      <c r="J361" s="86"/>
      <c r="K361" s="75"/>
      <c r="M361" s="86"/>
      <c r="N361" s="75"/>
      <c r="P361" s="86"/>
      <c r="Q361" s="75"/>
      <c r="S361" s="86"/>
      <c r="T361" s="75"/>
      <c r="V361" s="86"/>
      <c r="W361" s="75"/>
      <c r="Y361" s="86"/>
      <c r="Z361" s="75"/>
      <c r="AB361" s="86"/>
      <c r="AC361" s="75"/>
      <c r="AE361" s="86"/>
      <c r="AF361" s="75"/>
      <c r="AH361" s="86"/>
      <c r="AI361" s="75"/>
      <c r="AK361" s="86"/>
      <c r="AL361" s="75"/>
    </row>
    <row r="362" spans="1:38" x14ac:dyDescent="0.2">
      <c r="A362" s="31"/>
      <c r="B362" s="83"/>
      <c r="D362" s="86"/>
      <c r="E362" s="75"/>
      <c r="G362" s="86"/>
      <c r="H362" s="75"/>
      <c r="J362" s="86"/>
      <c r="K362" s="75"/>
      <c r="M362" s="86"/>
      <c r="N362" s="75"/>
      <c r="P362" s="86"/>
      <c r="Q362" s="75"/>
      <c r="S362" s="86"/>
      <c r="T362" s="75"/>
      <c r="V362" s="86"/>
      <c r="W362" s="75"/>
      <c r="Y362" s="86"/>
      <c r="Z362" s="75"/>
      <c r="AB362" s="86"/>
      <c r="AC362" s="75"/>
      <c r="AE362" s="86"/>
      <c r="AF362" s="75"/>
      <c r="AH362" s="86"/>
      <c r="AI362" s="75"/>
      <c r="AK362" s="86"/>
      <c r="AL362" s="75"/>
    </row>
    <row r="363" spans="1:38" x14ac:dyDescent="0.2">
      <c r="A363" s="31"/>
      <c r="B363" s="83"/>
      <c r="D363" s="86"/>
      <c r="E363" s="75"/>
      <c r="G363" s="86"/>
      <c r="H363" s="75"/>
      <c r="J363" s="86"/>
      <c r="K363" s="75"/>
      <c r="M363" s="86"/>
      <c r="N363" s="75"/>
      <c r="P363" s="86"/>
      <c r="Q363" s="75"/>
      <c r="S363" s="86"/>
      <c r="T363" s="75"/>
      <c r="V363" s="86"/>
      <c r="W363" s="75"/>
      <c r="Y363" s="86"/>
      <c r="Z363" s="75"/>
      <c r="AB363" s="86"/>
      <c r="AC363" s="75"/>
      <c r="AE363" s="86"/>
      <c r="AF363" s="75"/>
      <c r="AH363" s="86"/>
      <c r="AI363" s="75"/>
      <c r="AK363" s="86"/>
      <c r="AL363" s="75"/>
    </row>
    <row r="364" spans="1:38" x14ac:dyDescent="0.2">
      <c r="A364" s="31"/>
      <c r="B364" s="83"/>
      <c r="D364" s="86"/>
      <c r="E364" s="75"/>
      <c r="G364" s="86"/>
      <c r="H364" s="75"/>
      <c r="J364" s="86"/>
      <c r="K364" s="75"/>
      <c r="M364" s="86"/>
      <c r="N364" s="75"/>
      <c r="P364" s="86"/>
      <c r="Q364" s="75"/>
      <c r="S364" s="86"/>
      <c r="T364" s="75"/>
      <c r="V364" s="86"/>
      <c r="W364" s="75"/>
      <c r="Y364" s="86"/>
      <c r="Z364" s="75"/>
      <c r="AB364" s="86"/>
      <c r="AC364" s="75"/>
      <c r="AE364" s="86"/>
      <c r="AF364" s="75"/>
      <c r="AH364" s="86"/>
      <c r="AI364" s="75"/>
      <c r="AK364" s="86"/>
      <c r="AL364" s="75"/>
    </row>
    <row r="365" spans="1:38" x14ac:dyDescent="0.2">
      <c r="A365" s="31"/>
      <c r="B365" s="83"/>
      <c r="D365" s="86"/>
      <c r="E365" s="75"/>
      <c r="G365" s="86"/>
      <c r="H365" s="75"/>
      <c r="J365" s="86"/>
      <c r="K365" s="75"/>
      <c r="M365" s="86"/>
      <c r="N365" s="75"/>
      <c r="P365" s="86"/>
      <c r="Q365" s="75"/>
      <c r="S365" s="86"/>
      <c r="T365" s="75"/>
      <c r="V365" s="86"/>
      <c r="W365" s="75"/>
      <c r="Y365" s="86"/>
      <c r="Z365" s="75"/>
      <c r="AB365" s="86"/>
      <c r="AC365" s="75"/>
      <c r="AE365" s="86"/>
      <c r="AF365" s="75"/>
      <c r="AH365" s="86"/>
      <c r="AI365" s="75"/>
      <c r="AK365" s="86"/>
      <c r="AL365" s="75"/>
    </row>
    <row r="366" spans="1:38" x14ac:dyDescent="0.2">
      <c r="A366" s="31"/>
      <c r="B366" s="83"/>
      <c r="D366" s="86"/>
      <c r="E366" s="75"/>
      <c r="G366" s="86"/>
      <c r="H366" s="75"/>
      <c r="J366" s="86"/>
      <c r="K366" s="75"/>
      <c r="M366" s="86"/>
      <c r="N366" s="75"/>
      <c r="P366" s="86"/>
      <c r="Q366" s="75"/>
      <c r="S366" s="86"/>
      <c r="T366" s="75"/>
      <c r="V366" s="86"/>
      <c r="W366" s="75"/>
      <c r="Y366" s="86"/>
      <c r="Z366" s="75"/>
      <c r="AB366" s="86"/>
      <c r="AC366" s="75"/>
      <c r="AE366" s="86"/>
      <c r="AF366" s="75"/>
      <c r="AH366" s="86"/>
      <c r="AI366" s="75"/>
      <c r="AK366" s="86"/>
      <c r="AL366" s="75"/>
    </row>
    <row r="367" spans="1:38" x14ac:dyDescent="0.2">
      <c r="A367" s="31"/>
      <c r="B367" s="83"/>
      <c r="D367" s="86"/>
      <c r="E367" s="75"/>
      <c r="G367" s="86"/>
      <c r="H367" s="75"/>
      <c r="J367" s="86"/>
      <c r="K367" s="75"/>
      <c r="M367" s="86"/>
      <c r="N367" s="75"/>
      <c r="P367" s="86"/>
      <c r="Q367" s="75"/>
      <c r="S367" s="86"/>
      <c r="T367" s="75"/>
      <c r="V367" s="86"/>
      <c r="W367" s="75"/>
      <c r="Y367" s="86"/>
      <c r="Z367" s="75"/>
      <c r="AB367" s="86"/>
      <c r="AC367" s="75"/>
      <c r="AE367" s="86"/>
      <c r="AF367" s="75"/>
      <c r="AH367" s="86"/>
      <c r="AI367" s="75"/>
      <c r="AK367" s="86"/>
      <c r="AL367" s="75"/>
    </row>
    <row r="368" spans="1:38" x14ac:dyDescent="0.2">
      <c r="A368" s="31"/>
      <c r="B368" s="83"/>
      <c r="D368" s="86"/>
      <c r="E368" s="75"/>
      <c r="G368" s="86"/>
      <c r="H368" s="75"/>
      <c r="J368" s="86"/>
      <c r="K368" s="75"/>
      <c r="M368" s="86"/>
      <c r="N368" s="75"/>
      <c r="P368" s="86"/>
      <c r="Q368" s="75"/>
      <c r="S368" s="86"/>
      <c r="T368" s="75"/>
      <c r="V368" s="86"/>
      <c r="W368" s="75"/>
      <c r="Y368" s="86"/>
      <c r="Z368" s="75"/>
      <c r="AB368" s="86"/>
      <c r="AC368" s="75"/>
      <c r="AE368" s="86"/>
      <c r="AF368" s="75"/>
      <c r="AH368" s="86"/>
      <c r="AI368" s="75"/>
      <c r="AK368" s="86"/>
      <c r="AL368" s="75"/>
    </row>
    <row r="369" spans="1:38" x14ac:dyDescent="0.2">
      <c r="A369" s="31"/>
      <c r="B369" s="83"/>
      <c r="D369" s="86"/>
      <c r="E369" s="75"/>
      <c r="G369" s="86"/>
      <c r="H369" s="75"/>
      <c r="J369" s="86"/>
      <c r="K369" s="75"/>
      <c r="M369" s="86"/>
      <c r="N369" s="75"/>
      <c r="P369" s="86"/>
      <c r="Q369" s="75"/>
      <c r="S369" s="86"/>
      <c r="T369" s="75"/>
      <c r="V369" s="86"/>
      <c r="W369" s="75"/>
      <c r="Y369" s="86"/>
      <c r="Z369" s="75"/>
      <c r="AB369" s="86"/>
      <c r="AC369" s="75"/>
      <c r="AE369" s="86"/>
      <c r="AF369" s="75"/>
      <c r="AH369" s="86"/>
      <c r="AI369" s="75"/>
      <c r="AK369" s="86"/>
      <c r="AL369" s="75"/>
    </row>
    <row r="370" spans="1:38" x14ac:dyDescent="0.2">
      <c r="A370" s="31"/>
      <c r="B370" s="83"/>
      <c r="D370" s="86"/>
      <c r="E370" s="75"/>
      <c r="G370" s="86"/>
      <c r="H370" s="75"/>
      <c r="J370" s="86"/>
      <c r="K370" s="75"/>
      <c r="M370" s="86"/>
      <c r="N370" s="75"/>
      <c r="P370" s="86"/>
      <c r="Q370" s="75"/>
      <c r="S370" s="86"/>
      <c r="T370" s="75"/>
      <c r="V370" s="86"/>
      <c r="W370" s="75"/>
      <c r="Y370" s="86"/>
      <c r="Z370" s="75"/>
      <c r="AB370" s="86"/>
      <c r="AC370" s="75"/>
      <c r="AE370" s="86"/>
      <c r="AF370" s="75"/>
      <c r="AH370" s="86"/>
      <c r="AI370" s="75"/>
      <c r="AK370" s="86"/>
      <c r="AL370" s="75"/>
    </row>
    <row r="371" spans="1:38" x14ac:dyDescent="0.2">
      <c r="A371" s="31"/>
      <c r="B371" s="83"/>
      <c r="D371" s="86"/>
      <c r="E371" s="75"/>
      <c r="G371" s="86"/>
      <c r="H371" s="75"/>
      <c r="J371" s="86"/>
      <c r="K371" s="75"/>
      <c r="M371" s="86"/>
      <c r="N371" s="75"/>
      <c r="P371" s="86"/>
      <c r="Q371" s="75"/>
      <c r="S371" s="86"/>
      <c r="T371" s="75"/>
      <c r="V371" s="86"/>
      <c r="W371" s="75"/>
      <c r="Y371" s="86"/>
      <c r="Z371" s="75"/>
      <c r="AB371" s="86"/>
      <c r="AC371" s="75"/>
      <c r="AE371" s="86"/>
      <c r="AF371" s="75"/>
      <c r="AH371" s="86"/>
      <c r="AI371" s="75"/>
      <c r="AK371" s="86"/>
      <c r="AL371" s="75"/>
    </row>
    <row r="372" spans="1:38" x14ac:dyDescent="0.2">
      <c r="A372" s="31"/>
      <c r="B372" s="83"/>
      <c r="D372" s="86"/>
      <c r="E372" s="75"/>
      <c r="G372" s="86"/>
      <c r="H372" s="75"/>
      <c r="J372" s="86"/>
      <c r="K372" s="75"/>
      <c r="M372" s="86"/>
      <c r="N372" s="75"/>
      <c r="P372" s="86"/>
      <c r="Q372" s="75"/>
      <c r="S372" s="86"/>
      <c r="T372" s="75"/>
      <c r="V372" s="86"/>
      <c r="W372" s="75"/>
      <c r="Y372" s="86"/>
      <c r="Z372" s="75"/>
      <c r="AB372" s="86"/>
      <c r="AC372" s="75"/>
      <c r="AE372" s="86"/>
      <c r="AF372" s="75"/>
      <c r="AH372" s="86"/>
      <c r="AI372" s="75"/>
      <c r="AK372" s="86"/>
      <c r="AL372" s="75"/>
    </row>
    <row r="373" spans="1:38" x14ac:dyDescent="0.2">
      <c r="A373" s="31"/>
      <c r="B373" s="83"/>
      <c r="D373" s="86"/>
      <c r="E373" s="75"/>
      <c r="G373" s="86"/>
      <c r="H373" s="75"/>
      <c r="J373" s="86"/>
      <c r="K373" s="75"/>
      <c r="M373" s="86"/>
      <c r="N373" s="75"/>
      <c r="P373" s="86"/>
      <c r="Q373" s="75"/>
      <c r="S373" s="86"/>
      <c r="T373" s="75"/>
      <c r="V373" s="86"/>
      <c r="W373" s="75"/>
      <c r="Y373" s="86"/>
      <c r="Z373" s="75"/>
      <c r="AB373" s="86"/>
      <c r="AC373" s="75"/>
      <c r="AE373" s="86"/>
      <c r="AF373" s="75"/>
      <c r="AH373" s="86"/>
      <c r="AI373" s="75"/>
      <c r="AK373" s="86"/>
      <c r="AL373" s="75"/>
    </row>
    <row r="374" spans="1:38" x14ac:dyDescent="0.2">
      <c r="A374" s="31"/>
      <c r="B374" s="83"/>
      <c r="D374" s="86"/>
      <c r="E374" s="75"/>
      <c r="G374" s="86"/>
      <c r="H374" s="75"/>
      <c r="J374" s="86"/>
      <c r="K374" s="75"/>
      <c r="M374" s="86"/>
      <c r="N374" s="75"/>
      <c r="P374" s="86"/>
      <c r="Q374" s="75"/>
      <c r="S374" s="86"/>
      <c r="T374" s="75"/>
      <c r="V374" s="86"/>
      <c r="W374" s="75"/>
      <c r="Y374" s="86"/>
      <c r="Z374" s="75"/>
      <c r="AB374" s="86"/>
      <c r="AC374" s="75"/>
      <c r="AE374" s="86"/>
      <c r="AF374" s="75"/>
      <c r="AH374" s="86"/>
      <c r="AI374" s="75"/>
      <c r="AK374" s="86"/>
      <c r="AL374" s="75"/>
    </row>
    <row r="375" spans="1:38" x14ac:dyDescent="0.2">
      <c r="A375" s="31"/>
      <c r="B375" s="83"/>
      <c r="D375" s="86"/>
      <c r="E375" s="75"/>
      <c r="G375" s="86"/>
      <c r="H375" s="75"/>
      <c r="J375" s="86"/>
      <c r="K375" s="75"/>
      <c r="M375" s="86"/>
      <c r="N375" s="75"/>
      <c r="P375" s="86"/>
      <c r="Q375" s="75"/>
      <c r="S375" s="86"/>
      <c r="T375" s="75"/>
      <c r="V375" s="86"/>
      <c r="W375" s="75"/>
      <c r="Y375" s="86"/>
      <c r="Z375" s="75"/>
      <c r="AB375" s="86"/>
      <c r="AC375" s="75"/>
      <c r="AE375" s="86"/>
      <c r="AF375" s="75"/>
      <c r="AH375" s="86"/>
      <c r="AI375" s="75"/>
      <c r="AK375" s="86"/>
      <c r="AL375" s="75"/>
    </row>
    <row r="376" spans="1:38" x14ac:dyDescent="0.2">
      <c r="A376" s="31"/>
      <c r="B376" s="83"/>
      <c r="D376" s="86"/>
      <c r="E376" s="75"/>
      <c r="G376" s="86"/>
      <c r="H376" s="75"/>
      <c r="J376" s="86"/>
      <c r="K376" s="75"/>
      <c r="M376" s="86"/>
      <c r="N376" s="75"/>
      <c r="P376" s="86"/>
      <c r="Q376" s="75"/>
      <c r="S376" s="86"/>
      <c r="T376" s="75"/>
      <c r="V376" s="86"/>
      <c r="W376" s="75"/>
      <c r="Y376" s="86"/>
      <c r="Z376" s="75"/>
      <c r="AB376" s="86"/>
      <c r="AC376" s="75"/>
      <c r="AE376" s="86"/>
      <c r="AF376" s="75"/>
      <c r="AH376" s="86"/>
      <c r="AI376" s="75"/>
      <c r="AK376" s="86"/>
      <c r="AL376" s="75"/>
    </row>
    <row r="377" spans="1:38" x14ac:dyDescent="0.2">
      <c r="A377" s="31"/>
      <c r="B377" s="83"/>
      <c r="D377" s="86"/>
      <c r="E377" s="75"/>
      <c r="G377" s="86"/>
      <c r="H377" s="75"/>
      <c r="J377" s="86"/>
      <c r="K377" s="75"/>
      <c r="M377" s="86"/>
      <c r="N377" s="75"/>
      <c r="P377" s="86"/>
      <c r="Q377" s="75"/>
      <c r="S377" s="86"/>
      <c r="T377" s="75"/>
      <c r="V377" s="86"/>
      <c r="W377" s="75"/>
      <c r="Y377" s="86"/>
      <c r="Z377" s="75"/>
      <c r="AB377" s="86"/>
      <c r="AC377" s="75"/>
      <c r="AE377" s="86"/>
      <c r="AF377" s="75"/>
      <c r="AH377" s="86"/>
      <c r="AI377" s="75"/>
      <c r="AK377" s="86"/>
      <c r="AL377" s="75"/>
    </row>
    <row r="378" spans="1:38" x14ac:dyDescent="0.2">
      <c r="A378" s="31"/>
      <c r="B378" s="83"/>
      <c r="D378" s="86"/>
      <c r="E378" s="75"/>
      <c r="G378" s="86"/>
      <c r="H378" s="75"/>
      <c r="J378" s="86"/>
      <c r="K378" s="75"/>
      <c r="M378" s="86"/>
      <c r="N378" s="75"/>
      <c r="P378" s="86"/>
      <c r="Q378" s="75"/>
      <c r="S378" s="86"/>
      <c r="T378" s="75"/>
      <c r="V378" s="86"/>
      <c r="W378" s="75"/>
      <c r="Y378" s="86"/>
      <c r="Z378" s="75"/>
      <c r="AB378" s="86"/>
      <c r="AC378" s="75"/>
      <c r="AE378" s="86"/>
      <c r="AF378" s="75"/>
      <c r="AH378" s="86"/>
      <c r="AI378" s="75"/>
      <c r="AK378" s="86"/>
      <c r="AL378" s="75"/>
    </row>
    <row r="379" spans="1:38" x14ac:dyDescent="0.2">
      <c r="A379" s="31"/>
      <c r="B379" s="83"/>
      <c r="D379" s="86"/>
      <c r="E379" s="75"/>
      <c r="G379" s="86"/>
      <c r="H379" s="75"/>
      <c r="J379" s="86"/>
      <c r="K379" s="75"/>
      <c r="M379" s="86"/>
      <c r="N379" s="75"/>
      <c r="P379" s="86"/>
      <c r="Q379" s="75"/>
      <c r="S379" s="86"/>
      <c r="T379" s="75"/>
      <c r="V379" s="86"/>
      <c r="W379" s="75"/>
      <c r="Y379" s="86"/>
      <c r="Z379" s="75"/>
      <c r="AB379" s="86"/>
      <c r="AC379" s="75"/>
      <c r="AE379" s="86"/>
      <c r="AF379" s="75"/>
      <c r="AH379" s="86"/>
      <c r="AI379" s="75"/>
      <c r="AK379" s="86"/>
      <c r="AL379" s="75"/>
    </row>
    <row r="380" spans="1:38" x14ac:dyDescent="0.2">
      <c r="A380" s="31"/>
      <c r="B380" s="83"/>
      <c r="D380" s="86"/>
      <c r="E380" s="75"/>
      <c r="G380" s="86"/>
      <c r="H380" s="75"/>
      <c r="J380" s="86"/>
      <c r="K380" s="75"/>
      <c r="M380" s="86"/>
      <c r="N380" s="75"/>
      <c r="P380" s="86"/>
      <c r="Q380" s="75"/>
      <c r="S380" s="86"/>
      <c r="T380" s="75"/>
      <c r="V380" s="86"/>
      <c r="W380" s="75"/>
      <c r="Y380" s="86"/>
      <c r="Z380" s="75"/>
      <c r="AB380" s="86"/>
      <c r="AC380" s="75"/>
      <c r="AE380" s="86"/>
      <c r="AF380" s="75"/>
      <c r="AH380" s="86"/>
      <c r="AI380" s="75"/>
      <c r="AK380" s="86"/>
      <c r="AL380" s="75"/>
    </row>
    <row r="381" spans="1:38" x14ac:dyDescent="0.2">
      <c r="A381" s="31"/>
      <c r="B381" s="83"/>
      <c r="D381" s="86"/>
      <c r="E381" s="75"/>
      <c r="G381" s="86"/>
      <c r="H381" s="75"/>
      <c r="J381" s="86"/>
      <c r="K381" s="75"/>
      <c r="M381" s="86"/>
      <c r="N381" s="75"/>
      <c r="P381" s="86"/>
      <c r="Q381" s="75"/>
      <c r="S381" s="86"/>
      <c r="T381" s="75"/>
      <c r="V381" s="86"/>
      <c r="W381" s="75"/>
      <c r="Y381" s="86"/>
      <c r="Z381" s="75"/>
      <c r="AB381" s="86"/>
      <c r="AC381" s="75"/>
      <c r="AE381" s="86"/>
      <c r="AF381" s="75"/>
      <c r="AH381" s="86"/>
      <c r="AI381" s="75"/>
      <c r="AK381" s="86"/>
      <c r="AL381" s="75"/>
    </row>
    <row r="382" spans="1:38" x14ac:dyDescent="0.2">
      <c r="A382" s="31"/>
      <c r="B382" s="83"/>
      <c r="D382" s="86"/>
      <c r="E382" s="75"/>
      <c r="G382" s="86"/>
      <c r="H382" s="75"/>
      <c r="J382" s="86"/>
      <c r="K382" s="75"/>
      <c r="M382" s="86"/>
      <c r="N382" s="75"/>
      <c r="P382" s="86"/>
      <c r="Q382" s="75"/>
      <c r="S382" s="86"/>
      <c r="T382" s="75"/>
      <c r="V382" s="86"/>
      <c r="W382" s="75"/>
      <c r="Y382" s="86"/>
      <c r="Z382" s="75"/>
      <c r="AB382" s="86"/>
      <c r="AC382" s="75"/>
      <c r="AE382" s="86"/>
      <c r="AF382" s="75"/>
      <c r="AH382" s="86"/>
      <c r="AI382" s="75"/>
      <c r="AK382" s="86"/>
      <c r="AL382" s="75"/>
    </row>
    <row r="383" spans="1:38" x14ac:dyDescent="0.2">
      <c r="A383" s="31"/>
      <c r="B383" s="83"/>
      <c r="D383" s="86"/>
      <c r="E383" s="75"/>
      <c r="G383" s="86"/>
      <c r="H383" s="75"/>
      <c r="J383" s="86"/>
      <c r="K383" s="75"/>
      <c r="M383" s="86"/>
      <c r="N383" s="75"/>
      <c r="P383" s="86"/>
      <c r="Q383" s="75"/>
      <c r="S383" s="86"/>
      <c r="T383" s="75"/>
      <c r="V383" s="86"/>
      <c r="W383" s="75"/>
      <c r="Y383" s="86"/>
      <c r="Z383" s="75"/>
      <c r="AB383" s="86"/>
      <c r="AC383" s="75"/>
      <c r="AE383" s="86"/>
      <c r="AF383" s="75"/>
      <c r="AH383" s="86"/>
      <c r="AI383" s="75"/>
      <c r="AK383" s="86"/>
      <c r="AL383" s="75"/>
    </row>
    <row r="384" spans="1:38" x14ac:dyDescent="0.2">
      <c r="A384" s="31"/>
      <c r="B384" s="83"/>
      <c r="D384" s="86"/>
      <c r="E384" s="75"/>
      <c r="G384" s="86"/>
      <c r="H384" s="75"/>
      <c r="J384" s="86"/>
      <c r="K384" s="75"/>
      <c r="M384" s="86"/>
      <c r="N384" s="75"/>
      <c r="P384" s="86"/>
      <c r="Q384" s="75"/>
      <c r="S384" s="86"/>
      <c r="T384" s="75"/>
      <c r="V384" s="86"/>
      <c r="W384" s="75"/>
      <c r="Y384" s="86"/>
      <c r="Z384" s="75"/>
      <c r="AB384" s="86"/>
      <c r="AC384" s="75"/>
      <c r="AE384" s="86"/>
      <c r="AF384" s="75"/>
      <c r="AH384" s="86"/>
      <c r="AI384" s="75"/>
      <c r="AK384" s="86"/>
      <c r="AL384" s="75"/>
    </row>
    <row r="385" spans="1:38" x14ac:dyDescent="0.2">
      <c r="A385" s="31"/>
      <c r="B385" s="83"/>
      <c r="D385" s="86"/>
      <c r="E385" s="75"/>
      <c r="G385" s="86"/>
      <c r="H385" s="75"/>
      <c r="J385" s="86"/>
      <c r="K385" s="75"/>
      <c r="M385" s="86"/>
      <c r="N385" s="75"/>
      <c r="P385" s="86"/>
      <c r="Q385" s="75"/>
      <c r="S385" s="86"/>
      <c r="T385" s="75"/>
      <c r="V385" s="86"/>
      <c r="W385" s="75"/>
      <c r="Y385" s="86"/>
      <c r="Z385" s="75"/>
      <c r="AB385" s="86"/>
      <c r="AC385" s="75"/>
      <c r="AE385" s="86"/>
      <c r="AF385" s="75"/>
      <c r="AH385" s="86"/>
      <c r="AI385" s="75"/>
      <c r="AK385" s="86"/>
      <c r="AL385" s="75"/>
    </row>
    <row r="386" spans="1:38" x14ac:dyDescent="0.2">
      <c r="A386" s="31"/>
      <c r="B386" s="83"/>
      <c r="D386" s="86"/>
      <c r="E386" s="75"/>
      <c r="G386" s="86"/>
      <c r="H386" s="75"/>
      <c r="J386" s="86"/>
      <c r="K386" s="75"/>
      <c r="M386" s="86"/>
      <c r="N386" s="75"/>
      <c r="P386" s="86"/>
      <c r="Q386" s="75"/>
      <c r="S386" s="86"/>
      <c r="T386" s="75"/>
      <c r="V386" s="86"/>
      <c r="W386" s="75"/>
      <c r="Y386" s="86"/>
      <c r="Z386" s="75"/>
      <c r="AB386" s="86"/>
      <c r="AC386" s="75"/>
      <c r="AE386" s="86"/>
      <c r="AF386" s="75"/>
      <c r="AH386" s="86"/>
      <c r="AI386" s="75"/>
      <c r="AK386" s="86"/>
      <c r="AL386" s="75"/>
    </row>
    <row r="387" spans="1:38" x14ac:dyDescent="0.2">
      <c r="A387" s="31"/>
      <c r="B387" s="83"/>
      <c r="D387" s="86"/>
      <c r="E387" s="75"/>
      <c r="G387" s="86"/>
      <c r="H387" s="75"/>
      <c r="J387" s="86"/>
      <c r="K387" s="75"/>
      <c r="M387" s="86"/>
      <c r="N387" s="75"/>
      <c r="P387" s="86"/>
      <c r="Q387" s="75"/>
      <c r="S387" s="86"/>
      <c r="T387" s="75"/>
      <c r="V387" s="86"/>
      <c r="W387" s="75"/>
      <c r="Y387" s="86"/>
      <c r="Z387" s="75"/>
      <c r="AB387" s="86"/>
      <c r="AC387" s="75"/>
      <c r="AE387" s="86"/>
      <c r="AF387" s="75"/>
      <c r="AH387" s="86"/>
      <c r="AI387" s="75"/>
      <c r="AK387" s="86"/>
      <c r="AL387" s="75"/>
    </row>
    <row r="388" spans="1:38" x14ac:dyDescent="0.2">
      <c r="A388" s="31"/>
      <c r="B388" s="83"/>
      <c r="D388" s="86"/>
      <c r="E388" s="75"/>
      <c r="G388" s="86"/>
      <c r="H388" s="75"/>
      <c r="J388" s="86"/>
      <c r="K388" s="75"/>
      <c r="M388" s="86"/>
      <c r="N388" s="75"/>
      <c r="P388" s="86"/>
      <c r="Q388" s="75"/>
      <c r="S388" s="86"/>
      <c r="T388" s="75"/>
      <c r="V388" s="86"/>
      <c r="W388" s="75"/>
      <c r="Y388" s="86"/>
      <c r="Z388" s="75"/>
      <c r="AB388" s="86"/>
      <c r="AC388" s="75"/>
      <c r="AE388" s="86"/>
      <c r="AF388" s="75"/>
      <c r="AH388" s="86"/>
      <c r="AI388" s="75"/>
      <c r="AK388" s="86"/>
      <c r="AL388" s="75"/>
    </row>
    <row r="389" spans="1:38" x14ac:dyDescent="0.2">
      <c r="A389" s="31"/>
      <c r="B389" s="83"/>
      <c r="D389" s="86"/>
      <c r="E389" s="75"/>
      <c r="G389" s="86"/>
      <c r="H389" s="75"/>
      <c r="J389" s="86"/>
      <c r="K389" s="75"/>
      <c r="M389" s="86"/>
      <c r="N389" s="75"/>
      <c r="P389" s="86"/>
      <c r="Q389" s="75"/>
      <c r="S389" s="86"/>
      <c r="T389" s="75"/>
      <c r="V389" s="86"/>
      <c r="W389" s="75"/>
      <c r="Y389" s="86"/>
      <c r="Z389" s="75"/>
      <c r="AB389" s="86"/>
      <c r="AC389" s="75"/>
      <c r="AE389" s="86"/>
      <c r="AF389" s="75"/>
      <c r="AH389" s="86"/>
      <c r="AI389" s="75"/>
      <c r="AK389" s="86"/>
      <c r="AL389" s="75"/>
    </row>
    <row r="390" spans="1:38" x14ac:dyDescent="0.2">
      <c r="A390" s="31"/>
      <c r="B390" s="83"/>
      <c r="D390" s="86"/>
      <c r="E390" s="75"/>
      <c r="G390" s="86"/>
      <c r="H390" s="75"/>
      <c r="J390" s="86"/>
      <c r="K390" s="75"/>
      <c r="M390" s="86"/>
      <c r="N390" s="75"/>
      <c r="P390" s="86"/>
      <c r="Q390" s="75"/>
      <c r="S390" s="86"/>
      <c r="T390" s="75"/>
      <c r="V390" s="86"/>
      <c r="W390" s="75"/>
      <c r="Y390" s="86"/>
      <c r="Z390" s="75"/>
      <c r="AB390" s="86"/>
      <c r="AC390" s="75"/>
      <c r="AE390" s="86"/>
      <c r="AF390" s="75"/>
      <c r="AH390" s="86"/>
      <c r="AI390" s="75"/>
      <c r="AK390" s="86"/>
      <c r="AL390" s="75"/>
    </row>
    <row r="391" spans="1:38" x14ac:dyDescent="0.2">
      <c r="A391" s="31"/>
      <c r="B391" s="83"/>
      <c r="D391" s="86"/>
      <c r="E391" s="75"/>
      <c r="G391" s="86"/>
      <c r="H391" s="75"/>
      <c r="J391" s="86"/>
      <c r="K391" s="75"/>
      <c r="M391" s="86"/>
      <c r="N391" s="75"/>
      <c r="P391" s="86"/>
      <c r="Q391" s="75"/>
      <c r="S391" s="86"/>
      <c r="T391" s="75"/>
      <c r="V391" s="86"/>
      <c r="W391" s="75"/>
      <c r="Y391" s="86"/>
      <c r="Z391" s="75"/>
      <c r="AB391" s="86"/>
      <c r="AC391" s="75"/>
      <c r="AE391" s="86"/>
      <c r="AF391" s="75"/>
      <c r="AH391" s="86"/>
      <c r="AI391" s="75"/>
      <c r="AK391" s="86"/>
      <c r="AL391" s="75"/>
    </row>
    <row r="392" spans="1:38" x14ac:dyDescent="0.2">
      <c r="A392" s="31"/>
      <c r="B392" s="83"/>
      <c r="D392" s="86"/>
      <c r="E392" s="75"/>
      <c r="G392" s="86"/>
      <c r="H392" s="75"/>
      <c r="J392" s="86"/>
      <c r="K392" s="75"/>
      <c r="M392" s="86"/>
      <c r="N392" s="75"/>
      <c r="P392" s="86"/>
      <c r="Q392" s="75"/>
      <c r="S392" s="86"/>
      <c r="T392" s="75"/>
      <c r="V392" s="86"/>
      <c r="W392" s="75"/>
      <c r="Y392" s="86"/>
      <c r="Z392" s="75"/>
      <c r="AB392" s="86"/>
      <c r="AC392" s="75"/>
      <c r="AE392" s="86"/>
      <c r="AF392" s="75"/>
      <c r="AH392" s="86"/>
      <c r="AI392" s="75"/>
      <c r="AK392" s="86"/>
      <c r="AL392" s="75"/>
    </row>
    <row r="393" spans="1:38" x14ac:dyDescent="0.2">
      <c r="A393" s="31"/>
      <c r="B393" s="83"/>
      <c r="D393" s="86"/>
      <c r="E393" s="75"/>
      <c r="G393" s="86"/>
      <c r="H393" s="75"/>
      <c r="J393" s="86"/>
      <c r="K393" s="75"/>
      <c r="M393" s="86"/>
      <c r="N393" s="75"/>
      <c r="P393" s="86"/>
      <c r="Q393" s="75"/>
      <c r="S393" s="86"/>
      <c r="T393" s="75"/>
      <c r="V393" s="86"/>
      <c r="W393" s="75"/>
      <c r="Y393" s="86"/>
      <c r="Z393" s="75"/>
      <c r="AB393" s="86"/>
      <c r="AC393" s="75"/>
      <c r="AE393" s="86"/>
      <c r="AF393" s="75"/>
      <c r="AH393" s="86"/>
      <c r="AI393" s="75"/>
      <c r="AK393" s="86"/>
      <c r="AL393" s="75"/>
    </row>
    <row r="394" spans="1:38" x14ac:dyDescent="0.2">
      <c r="A394" s="31"/>
      <c r="B394" s="83"/>
      <c r="D394" s="86"/>
      <c r="E394" s="75"/>
      <c r="G394" s="86"/>
      <c r="H394" s="75"/>
      <c r="J394" s="86"/>
      <c r="K394" s="75"/>
      <c r="M394" s="86"/>
      <c r="N394" s="75"/>
      <c r="P394" s="86"/>
      <c r="Q394" s="75"/>
      <c r="S394" s="86"/>
      <c r="T394" s="75"/>
      <c r="V394" s="86"/>
      <c r="W394" s="75"/>
      <c r="Y394" s="86"/>
      <c r="Z394" s="75"/>
      <c r="AB394" s="86"/>
      <c r="AC394" s="75"/>
      <c r="AE394" s="86"/>
      <c r="AF394" s="75"/>
      <c r="AH394" s="86"/>
      <c r="AI394" s="75"/>
      <c r="AK394" s="86"/>
      <c r="AL394" s="75"/>
    </row>
    <row r="395" spans="1:38" x14ac:dyDescent="0.2">
      <c r="A395" s="31"/>
      <c r="B395" s="83"/>
      <c r="D395" s="86"/>
      <c r="E395" s="75"/>
      <c r="G395" s="86"/>
      <c r="H395" s="75"/>
      <c r="J395" s="86"/>
      <c r="K395" s="75"/>
      <c r="M395" s="86"/>
      <c r="N395" s="75"/>
      <c r="P395" s="86"/>
      <c r="Q395" s="75"/>
      <c r="S395" s="86"/>
      <c r="T395" s="75"/>
      <c r="V395" s="86"/>
      <c r="W395" s="75"/>
      <c r="Y395" s="86"/>
      <c r="Z395" s="75"/>
      <c r="AB395" s="86"/>
      <c r="AC395" s="75"/>
      <c r="AE395" s="86"/>
      <c r="AF395" s="75"/>
      <c r="AH395" s="86"/>
      <c r="AI395" s="75"/>
      <c r="AK395" s="86"/>
      <c r="AL395" s="75"/>
    </row>
    <row r="396" spans="1:38" x14ac:dyDescent="0.2">
      <c r="A396" s="31"/>
      <c r="B396" s="83"/>
      <c r="D396" s="86"/>
      <c r="E396" s="75"/>
      <c r="G396" s="86"/>
      <c r="H396" s="75"/>
      <c r="J396" s="86"/>
      <c r="K396" s="75"/>
      <c r="M396" s="86"/>
      <c r="N396" s="75"/>
      <c r="P396" s="86"/>
      <c r="Q396" s="75"/>
      <c r="S396" s="86"/>
      <c r="T396" s="75"/>
      <c r="V396" s="86"/>
      <c r="W396" s="75"/>
      <c r="Y396" s="86"/>
      <c r="Z396" s="75"/>
      <c r="AB396" s="86"/>
      <c r="AC396" s="75"/>
      <c r="AE396" s="86"/>
      <c r="AF396" s="75"/>
      <c r="AH396" s="86"/>
      <c r="AI396" s="75"/>
      <c r="AK396" s="86"/>
      <c r="AL396" s="75"/>
    </row>
    <row r="397" spans="1:38" x14ac:dyDescent="0.2">
      <c r="A397" s="31"/>
      <c r="B397" s="83"/>
      <c r="D397" s="86"/>
      <c r="E397" s="75"/>
      <c r="G397" s="86"/>
      <c r="H397" s="75"/>
      <c r="J397" s="86"/>
      <c r="K397" s="75"/>
      <c r="M397" s="86"/>
      <c r="N397" s="75"/>
      <c r="P397" s="86"/>
      <c r="Q397" s="75"/>
      <c r="S397" s="86"/>
      <c r="T397" s="75"/>
      <c r="V397" s="86"/>
      <c r="W397" s="75"/>
      <c r="Y397" s="86"/>
      <c r="Z397" s="75"/>
      <c r="AB397" s="86"/>
      <c r="AC397" s="75"/>
      <c r="AE397" s="86"/>
      <c r="AF397" s="75"/>
      <c r="AH397" s="86"/>
      <c r="AI397" s="75"/>
      <c r="AK397" s="86"/>
      <c r="AL397" s="75"/>
    </row>
    <row r="398" spans="1:38" x14ac:dyDescent="0.2">
      <c r="A398" s="31"/>
      <c r="B398" s="83"/>
      <c r="D398" s="86"/>
      <c r="E398" s="75"/>
      <c r="G398" s="86"/>
      <c r="H398" s="75"/>
      <c r="J398" s="86"/>
      <c r="K398" s="75"/>
      <c r="M398" s="86"/>
      <c r="N398" s="75"/>
      <c r="P398" s="86"/>
      <c r="Q398" s="75"/>
      <c r="S398" s="86"/>
      <c r="T398" s="75"/>
      <c r="V398" s="86"/>
      <c r="W398" s="75"/>
      <c r="Y398" s="86"/>
      <c r="Z398" s="75"/>
      <c r="AB398" s="86"/>
      <c r="AC398" s="75"/>
      <c r="AE398" s="86"/>
      <c r="AF398" s="75"/>
      <c r="AH398" s="86"/>
      <c r="AI398" s="75"/>
      <c r="AK398" s="86"/>
      <c r="AL398" s="75"/>
    </row>
    <row r="399" spans="1:38" x14ac:dyDescent="0.2">
      <c r="A399" s="31"/>
      <c r="B399" s="83"/>
      <c r="D399" s="86"/>
      <c r="E399" s="75"/>
      <c r="G399" s="86"/>
      <c r="H399" s="75"/>
      <c r="J399" s="86"/>
      <c r="K399" s="75"/>
      <c r="M399" s="86"/>
      <c r="N399" s="75"/>
      <c r="P399" s="86"/>
      <c r="Q399" s="75"/>
      <c r="S399" s="86"/>
      <c r="T399" s="75"/>
      <c r="V399" s="86"/>
      <c r="W399" s="75"/>
      <c r="Y399" s="86"/>
      <c r="Z399" s="75"/>
      <c r="AB399" s="86"/>
      <c r="AC399" s="75"/>
      <c r="AE399" s="86"/>
      <c r="AF399" s="75"/>
      <c r="AH399" s="86"/>
      <c r="AI399" s="75"/>
      <c r="AK399" s="86"/>
      <c r="AL399" s="75"/>
    </row>
    <row r="400" spans="1:38" x14ac:dyDescent="0.2">
      <c r="A400" s="31"/>
      <c r="B400" s="83"/>
      <c r="D400" s="86"/>
      <c r="E400" s="75"/>
      <c r="G400" s="86"/>
      <c r="H400" s="75"/>
      <c r="J400" s="86"/>
      <c r="K400" s="75"/>
      <c r="M400" s="86"/>
      <c r="N400" s="75"/>
      <c r="P400" s="86"/>
      <c r="Q400" s="75"/>
      <c r="S400" s="86"/>
      <c r="T400" s="75"/>
      <c r="V400" s="86"/>
      <c r="W400" s="75"/>
      <c r="Y400" s="86"/>
      <c r="Z400" s="75"/>
      <c r="AB400" s="86"/>
      <c r="AC400" s="75"/>
      <c r="AE400" s="86"/>
      <c r="AF400" s="75"/>
      <c r="AH400" s="86"/>
      <c r="AI400" s="75"/>
      <c r="AK400" s="86"/>
      <c r="AL400" s="75"/>
    </row>
    <row r="401" spans="1:38" x14ac:dyDescent="0.2">
      <c r="A401" s="31"/>
      <c r="B401" s="83"/>
      <c r="D401" s="86"/>
      <c r="E401" s="75"/>
      <c r="G401" s="86"/>
      <c r="H401" s="75"/>
      <c r="J401" s="86"/>
      <c r="K401" s="75"/>
      <c r="M401" s="86"/>
      <c r="N401" s="75"/>
      <c r="P401" s="86"/>
      <c r="Q401" s="75"/>
      <c r="S401" s="86"/>
      <c r="T401" s="75"/>
      <c r="V401" s="86"/>
      <c r="W401" s="75"/>
      <c r="Y401" s="86"/>
      <c r="Z401" s="75"/>
      <c r="AB401" s="86"/>
      <c r="AC401" s="75"/>
      <c r="AE401" s="86"/>
      <c r="AF401" s="75"/>
      <c r="AH401" s="86"/>
      <c r="AI401" s="75"/>
      <c r="AK401" s="86"/>
      <c r="AL401" s="75"/>
    </row>
    <row r="402" spans="1:38" x14ac:dyDescent="0.2">
      <c r="A402" s="31"/>
      <c r="B402" s="83"/>
      <c r="D402" s="86"/>
      <c r="E402" s="75"/>
      <c r="G402" s="86"/>
      <c r="H402" s="75"/>
      <c r="J402" s="86"/>
      <c r="K402" s="75"/>
      <c r="M402" s="86"/>
      <c r="N402" s="75"/>
      <c r="P402" s="86"/>
      <c r="Q402" s="75"/>
      <c r="S402" s="86"/>
      <c r="T402" s="75"/>
      <c r="V402" s="86"/>
      <c r="W402" s="75"/>
      <c r="Y402" s="86"/>
      <c r="Z402" s="75"/>
      <c r="AB402" s="86"/>
      <c r="AC402" s="75"/>
      <c r="AE402" s="86"/>
      <c r="AF402" s="75"/>
      <c r="AH402" s="86"/>
      <c r="AI402" s="75"/>
      <c r="AK402" s="86"/>
      <c r="AL402" s="75"/>
    </row>
    <row r="403" spans="1:38" x14ac:dyDescent="0.2">
      <c r="A403" s="31"/>
      <c r="B403" s="83"/>
      <c r="D403" s="86"/>
      <c r="E403" s="75"/>
      <c r="G403" s="86"/>
      <c r="H403" s="75"/>
      <c r="J403" s="86"/>
      <c r="K403" s="75"/>
      <c r="M403" s="86"/>
      <c r="N403" s="75"/>
      <c r="P403" s="86"/>
      <c r="Q403" s="75"/>
      <c r="S403" s="86"/>
      <c r="T403" s="75"/>
      <c r="V403" s="86"/>
      <c r="W403" s="75"/>
      <c r="Y403" s="86"/>
      <c r="Z403" s="75"/>
      <c r="AB403" s="86"/>
      <c r="AC403" s="75"/>
      <c r="AE403" s="86"/>
      <c r="AF403" s="75"/>
      <c r="AH403" s="86"/>
      <c r="AI403" s="75"/>
      <c r="AK403" s="86"/>
      <c r="AL403" s="75"/>
    </row>
    <row r="404" spans="1:38" x14ac:dyDescent="0.2">
      <c r="A404" s="31"/>
      <c r="B404" s="83"/>
      <c r="D404" s="86"/>
      <c r="E404" s="75"/>
      <c r="G404" s="86"/>
      <c r="H404" s="75"/>
      <c r="J404" s="86"/>
      <c r="K404" s="75"/>
      <c r="M404" s="86"/>
      <c r="N404" s="75"/>
      <c r="P404" s="86"/>
      <c r="Q404" s="75"/>
      <c r="S404" s="86"/>
      <c r="T404" s="75"/>
      <c r="V404" s="86"/>
      <c r="W404" s="75"/>
      <c r="Y404" s="86"/>
      <c r="Z404" s="75"/>
      <c r="AB404" s="86"/>
      <c r="AC404" s="75"/>
      <c r="AE404" s="86"/>
      <c r="AF404" s="75"/>
      <c r="AH404" s="86"/>
      <c r="AI404" s="75"/>
      <c r="AK404" s="86"/>
      <c r="AL404" s="75"/>
    </row>
    <row r="405" spans="1:38" x14ac:dyDescent="0.2">
      <c r="A405" s="31"/>
      <c r="B405" s="83"/>
      <c r="D405" s="86"/>
      <c r="E405" s="75"/>
      <c r="G405" s="86"/>
      <c r="H405" s="75"/>
      <c r="J405" s="86"/>
      <c r="K405" s="75"/>
      <c r="M405" s="86"/>
      <c r="N405" s="75"/>
      <c r="P405" s="86"/>
      <c r="Q405" s="75"/>
      <c r="S405" s="86"/>
      <c r="T405" s="75"/>
      <c r="V405" s="86"/>
      <c r="W405" s="75"/>
      <c r="Y405" s="86"/>
      <c r="Z405" s="75"/>
      <c r="AB405" s="86"/>
      <c r="AC405" s="75"/>
      <c r="AE405" s="86"/>
      <c r="AF405" s="75"/>
      <c r="AH405" s="86"/>
      <c r="AI405" s="75"/>
      <c r="AK405" s="86"/>
      <c r="AL405" s="75"/>
    </row>
    <row r="406" spans="1:38" x14ac:dyDescent="0.2">
      <c r="A406" s="31"/>
      <c r="B406" s="83"/>
      <c r="D406" s="86"/>
      <c r="E406" s="75"/>
      <c r="G406" s="86"/>
      <c r="H406" s="75"/>
      <c r="J406" s="86"/>
      <c r="K406" s="75"/>
      <c r="M406" s="86"/>
      <c r="N406" s="75"/>
      <c r="P406" s="86"/>
      <c r="Q406" s="75"/>
      <c r="S406" s="86"/>
      <c r="T406" s="75"/>
      <c r="V406" s="86"/>
      <c r="W406" s="75"/>
      <c r="Y406" s="86"/>
      <c r="Z406" s="75"/>
      <c r="AB406" s="86"/>
      <c r="AC406" s="75"/>
      <c r="AE406" s="86"/>
      <c r="AF406" s="75"/>
      <c r="AH406" s="86"/>
      <c r="AI406" s="75"/>
      <c r="AK406" s="86"/>
      <c r="AL406" s="75"/>
    </row>
    <row r="407" spans="1:38" x14ac:dyDescent="0.2">
      <c r="A407" s="31"/>
      <c r="B407" s="83"/>
      <c r="D407" s="86"/>
      <c r="E407" s="75"/>
      <c r="G407" s="86"/>
      <c r="H407" s="75"/>
      <c r="J407" s="86"/>
      <c r="K407" s="75"/>
      <c r="M407" s="86"/>
      <c r="N407" s="75"/>
      <c r="P407" s="86"/>
      <c r="Q407" s="75"/>
      <c r="S407" s="86"/>
      <c r="T407" s="75"/>
      <c r="V407" s="86"/>
      <c r="W407" s="75"/>
      <c r="Y407" s="86"/>
      <c r="Z407" s="75"/>
      <c r="AB407" s="86"/>
      <c r="AC407" s="75"/>
      <c r="AE407" s="86"/>
      <c r="AF407" s="75"/>
      <c r="AH407" s="86"/>
      <c r="AI407" s="75"/>
      <c r="AK407" s="86"/>
      <c r="AL407" s="75"/>
    </row>
    <row r="408" spans="1:38" x14ac:dyDescent="0.2">
      <c r="A408" s="31"/>
      <c r="B408" s="83"/>
      <c r="D408" s="86"/>
      <c r="E408" s="75"/>
      <c r="G408" s="86"/>
      <c r="H408" s="75"/>
      <c r="J408" s="86"/>
      <c r="K408" s="75"/>
      <c r="M408" s="86"/>
      <c r="N408" s="75"/>
      <c r="P408" s="86"/>
      <c r="Q408" s="75"/>
      <c r="S408" s="86"/>
      <c r="T408" s="75"/>
      <c r="V408" s="86"/>
      <c r="W408" s="75"/>
      <c r="Y408" s="86"/>
      <c r="Z408" s="75"/>
      <c r="AB408" s="86"/>
      <c r="AC408" s="75"/>
      <c r="AE408" s="86"/>
      <c r="AF408" s="75"/>
      <c r="AH408" s="86"/>
      <c r="AI408" s="75"/>
      <c r="AK408" s="86"/>
      <c r="AL408" s="75"/>
    </row>
    <row r="409" spans="1:38" x14ac:dyDescent="0.2">
      <c r="A409" s="31"/>
      <c r="B409" s="83"/>
      <c r="D409" s="86"/>
      <c r="E409" s="75"/>
      <c r="G409" s="86"/>
      <c r="H409" s="75"/>
      <c r="J409" s="86"/>
      <c r="K409" s="75"/>
      <c r="M409" s="86"/>
      <c r="N409" s="75"/>
      <c r="P409" s="86"/>
      <c r="Q409" s="75"/>
      <c r="S409" s="86"/>
      <c r="T409" s="75"/>
      <c r="V409" s="86"/>
      <c r="W409" s="75"/>
      <c r="Y409" s="86"/>
      <c r="Z409" s="75"/>
      <c r="AB409" s="86"/>
      <c r="AC409" s="75"/>
      <c r="AE409" s="86"/>
      <c r="AF409" s="75"/>
      <c r="AH409" s="86"/>
      <c r="AI409" s="75"/>
      <c r="AK409" s="86"/>
      <c r="AL409" s="75"/>
    </row>
    <row r="410" spans="1:38" x14ac:dyDescent="0.2">
      <c r="A410" s="31"/>
      <c r="B410" s="83"/>
      <c r="D410" s="86"/>
      <c r="E410" s="75"/>
      <c r="G410" s="86"/>
      <c r="H410" s="75"/>
      <c r="J410" s="86"/>
      <c r="K410" s="75"/>
      <c r="M410" s="86"/>
      <c r="N410" s="75"/>
      <c r="P410" s="86"/>
      <c r="Q410" s="75"/>
      <c r="S410" s="86"/>
      <c r="T410" s="75"/>
      <c r="V410" s="86"/>
      <c r="W410" s="75"/>
      <c r="Y410" s="86"/>
      <c r="Z410" s="75"/>
      <c r="AB410" s="86"/>
      <c r="AC410" s="75"/>
      <c r="AE410" s="86"/>
      <c r="AF410" s="75"/>
      <c r="AH410" s="86"/>
      <c r="AI410" s="75"/>
      <c r="AK410" s="86"/>
      <c r="AL410" s="75"/>
    </row>
    <row r="411" spans="1:38" x14ac:dyDescent="0.2">
      <c r="A411" s="31"/>
      <c r="B411" s="83"/>
      <c r="D411" s="86"/>
      <c r="E411" s="75"/>
      <c r="G411" s="86"/>
      <c r="H411" s="75"/>
      <c r="J411" s="86"/>
      <c r="K411" s="75"/>
      <c r="M411" s="86"/>
      <c r="N411" s="75"/>
      <c r="P411" s="86"/>
      <c r="Q411" s="75"/>
      <c r="S411" s="86"/>
      <c r="T411" s="75"/>
      <c r="V411" s="86"/>
      <c r="W411" s="75"/>
      <c r="Y411" s="86"/>
      <c r="Z411" s="75"/>
      <c r="AB411" s="86"/>
      <c r="AC411" s="75"/>
      <c r="AE411" s="86"/>
      <c r="AF411" s="75"/>
      <c r="AH411" s="86"/>
      <c r="AI411" s="75"/>
      <c r="AK411" s="86"/>
      <c r="AL411" s="75"/>
    </row>
    <row r="412" spans="1:38" x14ac:dyDescent="0.2">
      <c r="A412" s="31"/>
      <c r="B412" s="83"/>
      <c r="D412" s="86"/>
      <c r="E412" s="75"/>
      <c r="G412" s="86"/>
      <c r="H412" s="75"/>
      <c r="J412" s="86"/>
      <c r="K412" s="75"/>
      <c r="M412" s="86"/>
      <c r="N412" s="75"/>
      <c r="P412" s="86"/>
      <c r="Q412" s="75"/>
      <c r="S412" s="86"/>
      <c r="T412" s="75"/>
      <c r="V412" s="86"/>
      <c r="W412" s="75"/>
      <c r="Y412" s="86"/>
      <c r="Z412" s="75"/>
      <c r="AB412" s="86"/>
      <c r="AC412" s="75"/>
      <c r="AE412" s="86"/>
      <c r="AF412" s="75"/>
      <c r="AH412" s="86"/>
      <c r="AI412" s="75"/>
      <c r="AK412" s="86"/>
      <c r="AL412" s="75"/>
    </row>
    <row r="413" spans="1:38" x14ac:dyDescent="0.2">
      <c r="A413" s="31"/>
      <c r="B413" s="83"/>
      <c r="D413" s="86"/>
      <c r="E413" s="75"/>
      <c r="G413" s="86"/>
      <c r="H413" s="75"/>
      <c r="J413" s="86"/>
      <c r="K413" s="75"/>
      <c r="M413" s="86"/>
      <c r="N413" s="75"/>
      <c r="P413" s="86"/>
      <c r="Q413" s="75"/>
      <c r="S413" s="86"/>
      <c r="T413" s="75"/>
      <c r="V413" s="86"/>
      <c r="W413" s="75"/>
      <c r="Y413" s="86"/>
      <c r="Z413" s="75"/>
      <c r="AB413" s="86"/>
      <c r="AC413" s="75"/>
      <c r="AE413" s="86"/>
      <c r="AF413" s="75"/>
      <c r="AH413" s="86"/>
      <c r="AI413" s="75"/>
      <c r="AK413" s="86"/>
      <c r="AL413" s="75"/>
    </row>
    <row r="414" spans="1:38" x14ac:dyDescent="0.2">
      <c r="A414" s="31"/>
      <c r="B414" s="83"/>
      <c r="D414" s="86"/>
      <c r="E414" s="75"/>
      <c r="G414" s="86"/>
      <c r="H414" s="75"/>
      <c r="J414" s="86"/>
      <c r="K414" s="75"/>
      <c r="M414" s="86"/>
      <c r="N414" s="75"/>
      <c r="P414" s="86"/>
      <c r="Q414" s="75"/>
      <c r="S414" s="86"/>
      <c r="T414" s="75"/>
      <c r="V414" s="86"/>
      <c r="W414" s="75"/>
      <c r="Y414" s="86"/>
      <c r="Z414" s="75"/>
      <c r="AB414" s="86"/>
      <c r="AC414" s="75"/>
      <c r="AE414" s="86"/>
      <c r="AF414" s="75"/>
      <c r="AH414" s="86"/>
      <c r="AI414" s="75"/>
      <c r="AK414" s="86"/>
      <c r="AL414" s="75"/>
    </row>
    <row r="415" spans="1:38" x14ac:dyDescent="0.2">
      <c r="A415" s="31"/>
      <c r="B415" s="83"/>
      <c r="D415" s="86"/>
      <c r="E415" s="75"/>
      <c r="G415" s="86"/>
      <c r="H415" s="75"/>
      <c r="J415" s="86"/>
      <c r="K415" s="75"/>
      <c r="M415" s="86"/>
      <c r="N415" s="75"/>
      <c r="P415" s="86"/>
      <c r="Q415" s="75"/>
      <c r="S415" s="86"/>
      <c r="T415" s="75"/>
      <c r="V415" s="86"/>
      <c r="W415" s="75"/>
      <c r="Y415" s="86"/>
      <c r="Z415" s="75"/>
      <c r="AB415" s="86"/>
      <c r="AC415" s="75"/>
      <c r="AE415" s="86"/>
      <c r="AF415" s="75"/>
      <c r="AH415" s="86"/>
      <c r="AI415" s="75"/>
      <c r="AK415" s="86"/>
      <c r="AL415" s="75"/>
    </row>
    <row r="416" spans="1:38" x14ac:dyDescent="0.2">
      <c r="A416" s="31"/>
      <c r="B416" s="83"/>
      <c r="D416" s="86"/>
      <c r="E416" s="75"/>
      <c r="G416" s="86"/>
      <c r="H416" s="75"/>
      <c r="J416" s="86"/>
      <c r="K416" s="75"/>
      <c r="M416" s="86"/>
      <c r="N416" s="75"/>
      <c r="P416" s="86"/>
      <c r="Q416" s="75"/>
      <c r="S416" s="86"/>
      <c r="T416" s="75"/>
      <c r="V416" s="86"/>
      <c r="W416" s="75"/>
      <c r="Y416" s="86"/>
      <c r="Z416" s="75"/>
      <c r="AB416" s="86"/>
      <c r="AC416" s="75"/>
      <c r="AE416" s="86"/>
      <c r="AF416" s="75"/>
      <c r="AH416" s="86"/>
      <c r="AI416" s="75"/>
      <c r="AK416" s="86"/>
      <c r="AL416" s="75"/>
    </row>
    <row r="417" spans="1:38" x14ac:dyDescent="0.2">
      <c r="A417" s="31"/>
      <c r="B417" s="83"/>
      <c r="D417" s="86"/>
      <c r="E417" s="75"/>
      <c r="G417" s="86"/>
      <c r="H417" s="75"/>
      <c r="J417" s="86"/>
      <c r="K417" s="75"/>
      <c r="M417" s="86"/>
      <c r="N417" s="75"/>
      <c r="P417" s="86"/>
      <c r="Q417" s="75"/>
      <c r="S417" s="86"/>
      <c r="T417" s="75"/>
      <c r="V417" s="86"/>
      <c r="W417" s="75"/>
      <c r="Y417" s="86"/>
      <c r="Z417" s="75"/>
      <c r="AB417" s="86"/>
      <c r="AC417" s="75"/>
      <c r="AE417" s="86"/>
      <c r="AF417" s="75"/>
      <c r="AH417" s="86"/>
      <c r="AI417" s="75"/>
      <c r="AK417" s="86"/>
      <c r="AL417" s="75"/>
    </row>
    <row r="418" spans="1:38" x14ac:dyDescent="0.2">
      <c r="A418" s="31"/>
      <c r="B418" s="83"/>
      <c r="D418" s="86"/>
      <c r="E418" s="75"/>
      <c r="G418" s="86"/>
      <c r="H418" s="75"/>
      <c r="J418" s="86"/>
      <c r="K418" s="75"/>
      <c r="M418" s="86"/>
      <c r="N418" s="75"/>
      <c r="P418" s="86"/>
      <c r="Q418" s="75"/>
      <c r="S418" s="86"/>
      <c r="T418" s="75"/>
      <c r="V418" s="86"/>
      <c r="W418" s="75"/>
      <c r="Y418" s="86"/>
      <c r="Z418" s="75"/>
      <c r="AB418" s="86"/>
      <c r="AC418" s="75"/>
      <c r="AE418" s="86"/>
      <c r="AF418" s="75"/>
      <c r="AH418" s="86"/>
      <c r="AI418" s="75"/>
      <c r="AK418" s="86"/>
      <c r="AL418" s="75"/>
    </row>
    <row r="419" spans="1:38" x14ac:dyDescent="0.2">
      <c r="A419" s="31"/>
      <c r="B419" s="83"/>
      <c r="D419" s="86"/>
      <c r="E419" s="75"/>
      <c r="G419" s="86"/>
      <c r="H419" s="75"/>
      <c r="J419" s="86"/>
      <c r="K419" s="75"/>
      <c r="M419" s="86"/>
      <c r="N419" s="75"/>
      <c r="P419" s="86"/>
      <c r="Q419" s="75"/>
      <c r="S419" s="86"/>
      <c r="T419" s="75"/>
      <c r="V419" s="86"/>
      <c r="W419" s="75"/>
      <c r="Y419" s="86"/>
      <c r="Z419" s="75"/>
      <c r="AB419" s="86"/>
      <c r="AC419" s="75"/>
      <c r="AE419" s="86"/>
      <c r="AF419" s="75"/>
      <c r="AH419" s="86"/>
      <c r="AI419" s="75"/>
      <c r="AK419" s="86"/>
      <c r="AL419" s="75"/>
    </row>
    <row r="420" spans="1:38" x14ac:dyDescent="0.2">
      <c r="A420" s="31"/>
      <c r="B420" s="83"/>
      <c r="D420" s="86"/>
      <c r="E420" s="75"/>
      <c r="G420" s="86"/>
      <c r="H420" s="75"/>
      <c r="J420" s="86"/>
      <c r="K420" s="75"/>
      <c r="M420" s="86"/>
      <c r="N420" s="75"/>
      <c r="P420" s="86"/>
      <c r="Q420" s="75"/>
      <c r="S420" s="86"/>
      <c r="T420" s="75"/>
      <c r="V420" s="86"/>
      <c r="W420" s="75"/>
      <c r="Y420" s="86"/>
      <c r="Z420" s="75"/>
      <c r="AB420" s="86"/>
      <c r="AC420" s="75"/>
      <c r="AE420" s="86"/>
      <c r="AF420" s="75"/>
      <c r="AH420" s="86"/>
      <c r="AI420" s="75"/>
      <c r="AK420" s="86"/>
      <c r="AL420" s="75"/>
    </row>
    <row r="421" spans="1:38" x14ac:dyDescent="0.2">
      <c r="A421" s="31"/>
      <c r="B421" s="83"/>
      <c r="D421" s="86"/>
      <c r="E421" s="75"/>
      <c r="G421" s="86"/>
      <c r="H421" s="75"/>
      <c r="J421" s="86"/>
      <c r="K421" s="75"/>
      <c r="M421" s="86"/>
      <c r="N421" s="75"/>
      <c r="P421" s="86"/>
      <c r="Q421" s="75"/>
      <c r="S421" s="86"/>
      <c r="T421" s="75"/>
      <c r="V421" s="86"/>
      <c r="W421" s="75"/>
      <c r="Y421" s="86"/>
      <c r="Z421" s="75"/>
      <c r="AB421" s="86"/>
      <c r="AC421" s="75"/>
      <c r="AE421" s="86"/>
      <c r="AF421" s="75"/>
      <c r="AH421" s="86"/>
      <c r="AI421" s="75"/>
      <c r="AK421" s="86"/>
      <c r="AL421" s="75"/>
    </row>
    <row r="422" spans="1:38" x14ac:dyDescent="0.2">
      <c r="A422" s="31"/>
      <c r="B422" s="83"/>
      <c r="D422" s="86"/>
      <c r="E422" s="75"/>
      <c r="G422" s="86"/>
      <c r="H422" s="75"/>
      <c r="J422" s="86"/>
      <c r="K422" s="75"/>
      <c r="M422" s="86"/>
      <c r="N422" s="75"/>
      <c r="P422" s="86"/>
      <c r="Q422" s="75"/>
      <c r="S422" s="86"/>
      <c r="T422" s="75"/>
      <c r="V422" s="86"/>
      <c r="W422" s="75"/>
      <c r="Y422" s="86"/>
      <c r="Z422" s="75"/>
      <c r="AB422" s="86"/>
      <c r="AC422" s="75"/>
      <c r="AE422" s="86"/>
      <c r="AF422" s="75"/>
      <c r="AH422" s="86"/>
      <c r="AI422" s="75"/>
      <c r="AK422" s="86"/>
      <c r="AL422" s="75"/>
    </row>
    <row r="423" spans="1:38" x14ac:dyDescent="0.2">
      <c r="A423" s="31"/>
      <c r="B423" s="83"/>
      <c r="D423" s="86"/>
      <c r="E423" s="75"/>
      <c r="G423" s="86"/>
      <c r="H423" s="75"/>
      <c r="J423" s="86"/>
      <c r="K423" s="75"/>
      <c r="M423" s="86"/>
      <c r="N423" s="75"/>
      <c r="P423" s="86"/>
      <c r="Q423" s="75"/>
      <c r="S423" s="86"/>
      <c r="T423" s="75"/>
      <c r="V423" s="86"/>
      <c r="W423" s="75"/>
      <c r="Y423" s="86"/>
      <c r="Z423" s="75"/>
      <c r="AB423" s="86"/>
      <c r="AC423" s="75"/>
      <c r="AE423" s="86"/>
      <c r="AF423" s="75"/>
      <c r="AH423" s="86"/>
      <c r="AI423" s="75"/>
      <c r="AK423" s="86"/>
      <c r="AL423" s="75"/>
    </row>
    <row r="424" spans="1:38" x14ac:dyDescent="0.2">
      <c r="A424" s="31"/>
      <c r="B424" s="83"/>
      <c r="D424" s="86"/>
      <c r="E424" s="75"/>
      <c r="G424" s="86"/>
      <c r="H424" s="75"/>
      <c r="J424" s="86"/>
      <c r="K424" s="75"/>
      <c r="M424" s="86"/>
      <c r="N424" s="75"/>
      <c r="P424" s="86"/>
      <c r="Q424" s="75"/>
      <c r="S424" s="86"/>
      <c r="T424" s="75"/>
      <c r="V424" s="86"/>
      <c r="W424" s="75"/>
      <c r="Y424" s="86"/>
      <c r="Z424" s="75"/>
      <c r="AB424" s="86"/>
      <c r="AC424" s="75"/>
      <c r="AE424" s="86"/>
      <c r="AF424" s="75"/>
      <c r="AH424" s="86"/>
      <c r="AI424" s="75"/>
      <c r="AK424" s="86"/>
      <c r="AL424" s="75"/>
    </row>
    <row r="425" spans="1:38" x14ac:dyDescent="0.2">
      <c r="A425" s="31"/>
      <c r="B425" s="83"/>
      <c r="D425" s="86"/>
      <c r="E425" s="75"/>
      <c r="G425" s="86"/>
      <c r="H425" s="75"/>
      <c r="J425" s="86"/>
      <c r="K425" s="75"/>
      <c r="M425" s="86"/>
      <c r="N425" s="75"/>
      <c r="P425" s="86"/>
      <c r="Q425" s="75"/>
      <c r="S425" s="86"/>
      <c r="T425" s="75"/>
      <c r="V425" s="86"/>
      <c r="W425" s="75"/>
      <c r="Y425" s="86"/>
      <c r="Z425" s="75"/>
      <c r="AB425" s="86"/>
      <c r="AC425" s="75"/>
      <c r="AE425" s="86"/>
      <c r="AF425" s="75"/>
      <c r="AH425" s="86"/>
      <c r="AI425" s="75"/>
      <c r="AK425" s="86"/>
      <c r="AL425" s="75"/>
    </row>
    <row r="426" spans="1:38" x14ac:dyDescent="0.2">
      <c r="A426" s="31"/>
      <c r="B426" s="83"/>
      <c r="D426" s="86"/>
      <c r="E426" s="75"/>
      <c r="G426" s="86"/>
      <c r="H426" s="75"/>
      <c r="J426" s="86"/>
      <c r="K426" s="75"/>
      <c r="M426" s="86"/>
      <c r="N426" s="75"/>
      <c r="P426" s="86"/>
      <c r="Q426" s="75"/>
      <c r="S426" s="86"/>
      <c r="T426" s="75"/>
      <c r="V426" s="86"/>
      <c r="W426" s="75"/>
      <c r="Y426" s="86"/>
      <c r="Z426" s="75"/>
      <c r="AB426" s="86"/>
      <c r="AC426" s="75"/>
      <c r="AE426" s="86"/>
      <c r="AF426" s="75"/>
      <c r="AH426" s="86"/>
      <c r="AI426" s="75"/>
      <c r="AK426" s="86"/>
      <c r="AL426" s="75"/>
    </row>
    <row r="427" spans="1:38" x14ac:dyDescent="0.2">
      <c r="A427" s="31"/>
      <c r="B427" s="83"/>
      <c r="D427" s="86"/>
      <c r="E427" s="75"/>
      <c r="G427" s="86"/>
      <c r="H427" s="75"/>
      <c r="J427" s="86"/>
      <c r="K427" s="75"/>
      <c r="M427" s="86"/>
      <c r="N427" s="75"/>
      <c r="P427" s="86"/>
      <c r="Q427" s="75"/>
      <c r="S427" s="86"/>
      <c r="T427" s="75"/>
      <c r="V427" s="86"/>
      <c r="W427" s="75"/>
      <c r="Y427" s="86"/>
      <c r="Z427" s="75"/>
      <c r="AB427" s="86"/>
      <c r="AC427" s="75"/>
      <c r="AE427" s="86"/>
      <c r="AF427" s="75"/>
      <c r="AH427" s="86"/>
      <c r="AI427" s="75"/>
      <c r="AK427" s="86"/>
      <c r="AL427" s="75"/>
    </row>
    <row r="428" spans="1:38" x14ac:dyDescent="0.2">
      <c r="A428" s="31"/>
      <c r="B428" s="83"/>
      <c r="D428" s="86"/>
      <c r="E428" s="75"/>
      <c r="G428" s="86"/>
      <c r="H428" s="75"/>
      <c r="J428" s="86"/>
      <c r="K428" s="75"/>
      <c r="M428" s="86"/>
      <c r="N428" s="75"/>
      <c r="P428" s="86"/>
      <c r="Q428" s="75"/>
      <c r="S428" s="86"/>
      <c r="T428" s="75"/>
      <c r="V428" s="86"/>
      <c r="W428" s="75"/>
      <c r="Y428" s="86"/>
      <c r="Z428" s="75"/>
      <c r="AB428" s="86"/>
      <c r="AC428" s="75"/>
      <c r="AE428" s="86"/>
      <c r="AF428" s="75"/>
      <c r="AH428" s="86"/>
      <c r="AI428" s="75"/>
      <c r="AK428" s="86"/>
      <c r="AL428" s="75"/>
    </row>
    <row r="429" spans="1:38" x14ac:dyDescent="0.2">
      <c r="A429" s="31"/>
      <c r="B429" s="83"/>
      <c r="D429" s="86"/>
      <c r="E429" s="75"/>
      <c r="G429" s="86"/>
      <c r="H429" s="75"/>
      <c r="J429" s="86"/>
      <c r="K429" s="75"/>
      <c r="M429" s="86"/>
      <c r="N429" s="75"/>
      <c r="P429" s="86"/>
      <c r="Q429" s="75"/>
      <c r="S429" s="86"/>
      <c r="T429" s="75"/>
      <c r="V429" s="86"/>
      <c r="W429" s="75"/>
      <c r="Y429" s="86"/>
      <c r="Z429" s="75"/>
      <c r="AB429" s="86"/>
      <c r="AC429" s="75"/>
      <c r="AE429" s="86"/>
      <c r="AF429" s="75"/>
      <c r="AH429" s="86"/>
      <c r="AI429" s="75"/>
      <c r="AK429" s="86"/>
      <c r="AL429" s="75"/>
    </row>
    <row r="430" spans="1:38" x14ac:dyDescent="0.2">
      <c r="A430" s="31"/>
      <c r="B430" s="83"/>
      <c r="D430" s="86"/>
      <c r="E430" s="75"/>
      <c r="G430" s="86"/>
      <c r="H430" s="75"/>
      <c r="J430" s="86"/>
      <c r="K430" s="75"/>
      <c r="M430" s="86"/>
      <c r="N430" s="75"/>
      <c r="P430" s="86"/>
      <c r="Q430" s="75"/>
      <c r="S430" s="86"/>
      <c r="T430" s="75"/>
      <c r="V430" s="86"/>
      <c r="W430" s="75"/>
      <c r="Y430" s="86"/>
      <c r="Z430" s="75"/>
      <c r="AB430" s="86"/>
      <c r="AC430" s="75"/>
      <c r="AE430" s="86"/>
      <c r="AF430" s="75"/>
      <c r="AH430" s="86"/>
      <c r="AI430" s="75"/>
      <c r="AK430" s="86"/>
      <c r="AL430" s="75"/>
    </row>
    <row r="431" spans="1:38" x14ac:dyDescent="0.2">
      <c r="A431" s="31"/>
      <c r="B431" s="83"/>
      <c r="D431" s="86"/>
      <c r="E431" s="75"/>
      <c r="G431" s="86"/>
      <c r="H431" s="75"/>
      <c r="J431" s="86"/>
      <c r="K431" s="75"/>
      <c r="M431" s="86"/>
      <c r="N431" s="75"/>
      <c r="P431" s="86"/>
      <c r="Q431" s="75"/>
      <c r="S431" s="86"/>
      <c r="T431" s="75"/>
      <c r="V431" s="86"/>
      <c r="W431" s="75"/>
      <c r="Y431" s="86"/>
      <c r="Z431" s="75"/>
      <c r="AB431" s="86"/>
      <c r="AC431" s="75"/>
      <c r="AE431" s="86"/>
      <c r="AF431" s="75"/>
      <c r="AH431" s="86"/>
      <c r="AI431" s="75"/>
      <c r="AK431" s="86"/>
      <c r="AL431" s="75"/>
    </row>
    <row r="432" spans="1:38" x14ac:dyDescent="0.2">
      <c r="A432" s="31"/>
      <c r="B432" s="83"/>
      <c r="D432" s="86"/>
      <c r="E432" s="75"/>
      <c r="G432" s="86"/>
      <c r="H432" s="75"/>
      <c r="J432" s="86"/>
      <c r="K432" s="75"/>
      <c r="M432" s="86"/>
      <c r="N432" s="75"/>
      <c r="P432" s="86"/>
      <c r="Q432" s="75"/>
      <c r="S432" s="86"/>
      <c r="T432" s="75"/>
      <c r="V432" s="86"/>
      <c r="W432" s="75"/>
      <c r="Y432" s="86"/>
      <c r="Z432" s="75"/>
      <c r="AB432" s="86"/>
      <c r="AC432" s="75"/>
      <c r="AE432" s="86"/>
      <c r="AF432" s="75"/>
      <c r="AH432" s="86"/>
      <c r="AI432" s="75"/>
      <c r="AK432" s="86"/>
      <c r="AL432" s="75"/>
    </row>
    <row r="433" spans="1:38" x14ac:dyDescent="0.2">
      <c r="A433" s="31"/>
      <c r="B433" s="83"/>
      <c r="D433" s="86"/>
      <c r="E433" s="75"/>
      <c r="G433" s="86"/>
      <c r="H433" s="75"/>
      <c r="J433" s="86"/>
      <c r="K433" s="75"/>
      <c r="M433" s="86"/>
      <c r="N433" s="75"/>
      <c r="P433" s="86"/>
      <c r="Q433" s="75"/>
      <c r="S433" s="86"/>
      <c r="T433" s="75"/>
      <c r="V433" s="86"/>
      <c r="W433" s="75"/>
      <c r="Y433" s="86"/>
      <c r="Z433" s="75"/>
      <c r="AB433" s="86"/>
      <c r="AC433" s="75"/>
      <c r="AE433" s="86"/>
      <c r="AF433" s="75"/>
      <c r="AH433" s="86"/>
      <c r="AI433" s="75"/>
      <c r="AK433" s="86"/>
      <c r="AL433" s="75"/>
    </row>
    <row r="434" spans="1:38" x14ac:dyDescent="0.2">
      <c r="A434" s="31"/>
      <c r="B434" s="83"/>
      <c r="D434" s="86"/>
      <c r="E434" s="75"/>
      <c r="G434" s="86"/>
      <c r="H434" s="75"/>
      <c r="J434" s="86"/>
      <c r="K434" s="75"/>
      <c r="M434" s="86"/>
      <c r="N434" s="75"/>
      <c r="P434" s="86"/>
      <c r="Q434" s="75"/>
      <c r="S434" s="86"/>
      <c r="T434" s="75"/>
      <c r="V434" s="86"/>
      <c r="W434" s="75"/>
      <c r="Y434" s="86"/>
      <c r="Z434" s="75"/>
      <c r="AB434" s="86"/>
      <c r="AC434" s="75"/>
      <c r="AE434" s="86"/>
      <c r="AF434" s="75"/>
      <c r="AH434" s="86"/>
      <c r="AI434" s="75"/>
      <c r="AK434" s="86"/>
      <c r="AL434" s="75"/>
    </row>
    <row r="435" spans="1:38" x14ac:dyDescent="0.2">
      <c r="A435" s="31"/>
      <c r="B435" s="83"/>
      <c r="D435" s="86"/>
      <c r="E435" s="75"/>
      <c r="G435" s="86"/>
      <c r="H435" s="75"/>
      <c r="J435" s="86"/>
      <c r="K435" s="75"/>
      <c r="M435" s="86"/>
      <c r="N435" s="75"/>
      <c r="P435" s="86"/>
      <c r="Q435" s="75"/>
      <c r="S435" s="86"/>
      <c r="T435" s="75"/>
      <c r="V435" s="86"/>
      <c r="W435" s="75"/>
      <c r="Y435" s="86"/>
      <c r="Z435" s="75"/>
      <c r="AB435" s="86"/>
      <c r="AC435" s="75"/>
      <c r="AE435" s="86"/>
      <c r="AF435" s="75"/>
      <c r="AH435" s="86"/>
      <c r="AI435" s="75"/>
      <c r="AK435" s="86"/>
      <c r="AL435" s="75"/>
    </row>
    <row r="436" spans="1:38" x14ac:dyDescent="0.2">
      <c r="A436" s="31"/>
      <c r="B436" s="83"/>
      <c r="D436" s="86"/>
      <c r="E436" s="75"/>
      <c r="G436" s="86"/>
      <c r="H436" s="75"/>
      <c r="J436" s="86"/>
      <c r="K436" s="75"/>
      <c r="M436" s="86"/>
      <c r="N436" s="75"/>
      <c r="P436" s="86"/>
      <c r="Q436" s="75"/>
      <c r="S436" s="86"/>
      <c r="T436" s="75"/>
      <c r="V436" s="86"/>
      <c r="W436" s="75"/>
      <c r="Y436" s="86"/>
      <c r="Z436" s="75"/>
      <c r="AB436" s="86"/>
      <c r="AC436" s="75"/>
      <c r="AE436" s="86"/>
      <c r="AF436" s="75"/>
      <c r="AH436" s="86"/>
      <c r="AI436" s="75"/>
      <c r="AK436" s="86"/>
      <c r="AL436" s="75"/>
    </row>
    <row r="437" spans="1:38" x14ac:dyDescent="0.2">
      <c r="A437" s="31"/>
      <c r="B437" s="83"/>
      <c r="D437" s="86"/>
      <c r="E437" s="75"/>
      <c r="G437" s="86"/>
      <c r="H437" s="75"/>
      <c r="J437" s="86"/>
      <c r="K437" s="75"/>
      <c r="M437" s="86"/>
      <c r="N437" s="75"/>
      <c r="P437" s="86"/>
      <c r="Q437" s="75"/>
      <c r="S437" s="86"/>
      <c r="T437" s="75"/>
      <c r="V437" s="86"/>
      <c r="W437" s="75"/>
      <c r="Y437" s="86"/>
      <c r="Z437" s="75"/>
      <c r="AB437" s="86"/>
      <c r="AC437" s="75"/>
      <c r="AE437" s="86"/>
      <c r="AF437" s="75"/>
      <c r="AH437" s="86"/>
      <c r="AI437" s="75"/>
      <c r="AK437" s="86"/>
      <c r="AL437" s="75"/>
    </row>
    <row r="438" spans="1:38" x14ac:dyDescent="0.2">
      <c r="A438" s="31"/>
      <c r="B438" s="83"/>
      <c r="D438" s="86"/>
      <c r="E438" s="75"/>
      <c r="G438" s="86"/>
      <c r="H438" s="75"/>
      <c r="J438" s="86"/>
      <c r="K438" s="75"/>
      <c r="M438" s="86"/>
      <c r="N438" s="75"/>
      <c r="P438" s="86"/>
      <c r="Q438" s="75"/>
      <c r="S438" s="86"/>
      <c r="T438" s="75"/>
      <c r="V438" s="86"/>
      <c r="W438" s="75"/>
      <c r="Y438" s="86"/>
      <c r="Z438" s="75"/>
      <c r="AB438" s="86"/>
      <c r="AC438" s="75"/>
      <c r="AE438" s="86"/>
      <c r="AF438" s="75"/>
      <c r="AH438" s="86"/>
      <c r="AI438" s="75"/>
      <c r="AK438" s="86"/>
      <c r="AL438" s="75"/>
    </row>
    <row r="439" spans="1:38" x14ac:dyDescent="0.2">
      <c r="A439" s="31"/>
      <c r="B439" s="83"/>
      <c r="D439" s="86"/>
      <c r="E439" s="75"/>
      <c r="G439" s="86"/>
      <c r="H439" s="75"/>
      <c r="J439" s="86"/>
      <c r="K439" s="75"/>
      <c r="M439" s="86"/>
      <c r="N439" s="75"/>
      <c r="P439" s="86"/>
      <c r="Q439" s="75"/>
      <c r="S439" s="86"/>
      <c r="T439" s="75"/>
      <c r="V439" s="86"/>
      <c r="W439" s="75"/>
      <c r="Y439" s="86"/>
      <c r="Z439" s="75"/>
      <c r="AB439" s="86"/>
      <c r="AC439" s="75"/>
      <c r="AE439" s="86"/>
      <c r="AF439" s="75"/>
      <c r="AH439" s="86"/>
      <c r="AI439" s="75"/>
      <c r="AK439" s="86"/>
      <c r="AL439" s="75"/>
    </row>
    <row r="440" spans="1:38" x14ac:dyDescent="0.2">
      <c r="A440" s="31"/>
      <c r="B440" s="83"/>
      <c r="D440" s="86"/>
      <c r="E440" s="75"/>
      <c r="G440" s="86"/>
      <c r="H440" s="75"/>
      <c r="J440" s="86"/>
      <c r="K440" s="75"/>
      <c r="M440" s="86"/>
      <c r="N440" s="75"/>
      <c r="P440" s="86"/>
      <c r="Q440" s="75"/>
      <c r="S440" s="86"/>
      <c r="T440" s="75"/>
      <c r="V440" s="86"/>
      <c r="W440" s="75"/>
      <c r="Y440" s="86"/>
      <c r="Z440" s="75"/>
      <c r="AB440" s="86"/>
      <c r="AC440" s="75"/>
      <c r="AE440" s="86"/>
      <c r="AF440" s="75"/>
      <c r="AH440" s="86"/>
      <c r="AI440" s="75"/>
      <c r="AK440" s="86"/>
      <c r="AL440" s="75"/>
    </row>
    <row r="441" spans="1:38" x14ac:dyDescent="0.2">
      <c r="A441" s="31"/>
      <c r="B441" s="83"/>
      <c r="D441" s="86"/>
      <c r="E441" s="75"/>
      <c r="G441" s="86"/>
      <c r="H441" s="75"/>
      <c r="J441" s="86"/>
      <c r="K441" s="75"/>
      <c r="M441" s="86"/>
      <c r="N441" s="75"/>
      <c r="P441" s="86"/>
      <c r="Q441" s="75"/>
      <c r="S441" s="86"/>
      <c r="T441" s="75"/>
      <c r="V441" s="86"/>
      <c r="W441" s="75"/>
      <c r="Y441" s="86"/>
      <c r="Z441" s="75"/>
      <c r="AB441" s="86"/>
      <c r="AC441" s="75"/>
      <c r="AE441" s="86"/>
      <c r="AF441" s="75"/>
      <c r="AH441" s="86"/>
      <c r="AI441" s="75"/>
      <c r="AK441" s="86"/>
      <c r="AL441" s="75"/>
    </row>
    <row r="442" spans="1:38" x14ac:dyDescent="0.2">
      <c r="A442" s="31"/>
      <c r="B442" s="83"/>
      <c r="D442" s="86"/>
      <c r="E442" s="75"/>
      <c r="G442" s="86"/>
      <c r="H442" s="75"/>
      <c r="J442" s="86"/>
      <c r="K442" s="75"/>
      <c r="M442" s="86"/>
      <c r="N442" s="75"/>
      <c r="P442" s="86"/>
      <c r="Q442" s="75"/>
      <c r="S442" s="86"/>
      <c r="T442" s="75"/>
      <c r="V442" s="86"/>
      <c r="W442" s="75"/>
      <c r="Y442" s="86"/>
      <c r="Z442" s="75"/>
      <c r="AB442" s="86"/>
      <c r="AC442" s="75"/>
      <c r="AE442" s="86"/>
      <c r="AF442" s="75"/>
      <c r="AH442" s="86"/>
      <c r="AI442" s="75"/>
      <c r="AK442" s="86"/>
      <c r="AL442" s="75"/>
    </row>
    <row r="443" spans="1:38" x14ac:dyDescent="0.2">
      <c r="A443" s="31"/>
      <c r="B443" s="83"/>
      <c r="D443" s="86"/>
      <c r="E443" s="75"/>
      <c r="G443" s="86"/>
      <c r="H443" s="75"/>
      <c r="J443" s="86"/>
      <c r="K443" s="75"/>
      <c r="M443" s="86"/>
      <c r="N443" s="75"/>
      <c r="P443" s="86"/>
      <c r="Q443" s="75"/>
      <c r="S443" s="86"/>
      <c r="T443" s="75"/>
      <c r="V443" s="86"/>
      <c r="W443" s="75"/>
      <c r="Y443" s="86"/>
      <c r="Z443" s="75"/>
      <c r="AB443" s="86"/>
      <c r="AC443" s="75"/>
      <c r="AE443" s="86"/>
      <c r="AF443" s="75"/>
      <c r="AH443" s="86"/>
      <c r="AI443" s="75"/>
      <c r="AK443" s="86"/>
      <c r="AL443" s="75"/>
    </row>
    <row r="444" spans="1:38" x14ac:dyDescent="0.2">
      <c r="A444" s="31"/>
      <c r="B444" s="83"/>
      <c r="D444" s="86"/>
      <c r="E444" s="75"/>
      <c r="G444" s="86"/>
      <c r="H444" s="75"/>
      <c r="J444" s="86"/>
      <c r="K444" s="75"/>
      <c r="M444" s="86"/>
      <c r="N444" s="75"/>
      <c r="P444" s="86"/>
      <c r="Q444" s="75"/>
      <c r="S444" s="86"/>
      <c r="T444" s="75"/>
      <c r="V444" s="86"/>
      <c r="W444" s="75"/>
      <c r="Y444" s="86"/>
      <c r="Z444" s="75"/>
      <c r="AB444" s="86"/>
      <c r="AC444" s="75"/>
      <c r="AE444" s="86"/>
      <c r="AF444" s="75"/>
      <c r="AH444" s="86"/>
      <c r="AI444" s="75"/>
      <c r="AK444" s="86"/>
      <c r="AL444" s="75"/>
    </row>
    <row r="445" spans="1:38" x14ac:dyDescent="0.2">
      <c r="A445" s="31"/>
      <c r="B445" s="83"/>
      <c r="D445" s="86"/>
      <c r="E445" s="75"/>
      <c r="G445" s="86"/>
      <c r="H445" s="75"/>
      <c r="J445" s="86"/>
      <c r="K445" s="75"/>
      <c r="M445" s="86"/>
      <c r="N445" s="75"/>
      <c r="P445" s="86"/>
      <c r="Q445" s="75"/>
      <c r="S445" s="86"/>
      <c r="T445" s="75"/>
      <c r="V445" s="86"/>
      <c r="W445" s="75"/>
      <c r="Y445" s="86"/>
      <c r="Z445" s="75"/>
      <c r="AB445" s="86"/>
      <c r="AC445" s="75"/>
      <c r="AE445" s="86"/>
      <c r="AF445" s="75"/>
      <c r="AH445" s="86"/>
      <c r="AI445" s="75"/>
      <c r="AK445" s="86"/>
      <c r="AL445" s="75"/>
    </row>
    <row r="446" spans="1:38" x14ac:dyDescent="0.2">
      <c r="A446" s="31"/>
      <c r="B446" s="83"/>
      <c r="D446" s="86"/>
      <c r="E446" s="75"/>
      <c r="G446" s="86"/>
      <c r="H446" s="75"/>
      <c r="J446" s="86"/>
      <c r="K446" s="75"/>
      <c r="M446" s="86"/>
      <c r="N446" s="75"/>
      <c r="P446" s="86"/>
      <c r="Q446" s="75"/>
      <c r="S446" s="86"/>
      <c r="T446" s="75"/>
      <c r="V446" s="86"/>
      <c r="W446" s="75"/>
      <c r="Y446" s="86"/>
      <c r="Z446" s="75"/>
      <c r="AB446" s="86"/>
      <c r="AC446" s="75"/>
      <c r="AE446" s="86"/>
      <c r="AF446" s="75"/>
      <c r="AH446" s="86"/>
      <c r="AI446" s="75"/>
      <c r="AK446" s="86"/>
      <c r="AL446" s="75"/>
    </row>
    <row r="447" spans="1:38" x14ac:dyDescent="0.2">
      <c r="A447" s="31"/>
      <c r="B447" s="83"/>
      <c r="D447" s="86"/>
      <c r="E447" s="75"/>
      <c r="G447" s="86"/>
      <c r="H447" s="75"/>
      <c r="J447" s="86"/>
      <c r="K447" s="75"/>
      <c r="M447" s="86"/>
      <c r="N447" s="75"/>
      <c r="P447" s="86"/>
      <c r="Q447" s="75"/>
      <c r="S447" s="86"/>
      <c r="T447" s="75"/>
      <c r="V447" s="86"/>
      <c r="W447" s="75"/>
      <c r="Y447" s="86"/>
      <c r="Z447" s="75"/>
      <c r="AB447" s="86"/>
      <c r="AC447" s="75"/>
      <c r="AE447" s="86"/>
      <c r="AF447" s="75"/>
      <c r="AH447" s="86"/>
      <c r="AI447" s="75"/>
      <c r="AK447" s="86"/>
      <c r="AL447" s="75"/>
    </row>
    <row r="448" spans="1:38" x14ac:dyDescent="0.2">
      <c r="A448" s="31"/>
      <c r="B448" s="83"/>
      <c r="D448" s="86"/>
      <c r="E448" s="75"/>
      <c r="G448" s="86"/>
      <c r="H448" s="75"/>
      <c r="J448" s="86"/>
      <c r="K448" s="75"/>
      <c r="M448" s="86"/>
      <c r="N448" s="75"/>
      <c r="P448" s="86"/>
      <c r="Q448" s="75"/>
      <c r="S448" s="86"/>
      <c r="T448" s="75"/>
      <c r="V448" s="86"/>
      <c r="W448" s="75"/>
      <c r="Y448" s="86"/>
      <c r="Z448" s="75"/>
      <c r="AB448" s="86"/>
      <c r="AC448" s="75"/>
      <c r="AE448" s="86"/>
      <c r="AF448" s="75"/>
      <c r="AH448" s="86"/>
      <c r="AI448" s="75"/>
      <c r="AK448" s="86"/>
      <c r="AL448" s="75"/>
    </row>
    <row r="449" spans="1:38" x14ac:dyDescent="0.2">
      <c r="A449" s="31"/>
      <c r="B449" s="83"/>
      <c r="D449" s="86"/>
      <c r="E449" s="75"/>
      <c r="G449" s="86"/>
      <c r="H449" s="75"/>
      <c r="J449" s="86"/>
      <c r="K449" s="75"/>
      <c r="M449" s="86"/>
      <c r="N449" s="75"/>
      <c r="P449" s="86"/>
      <c r="Q449" s="75"/>
      <c r="S449" s="86"/>
      <c r="T449" s="75"/>
      <c r="V449" s="86"/>
      <c r="W449" s="75"/>
      <c r="Y449" s="86"/>
      <c r="Z449" s="75"/>
      <c r="AB449" s="86"/>
      <c r="AC449" s="75"/>
      <c r="AE449" s="86"/>
      <c r="AF449" s="75"/>
      <c r="AH449" s="86"/>
      <c r="AI449" s="75"/>
      <c r="AK449" s="86"/>
      <c r="AL449" s="75"/>
    </row>
    <row r="450" spans="1:38" x14ac:dyDescent="0.2">
      <c r="A450" s="31"/>
      <c r="B450" s="83"/>
      <c r="D450" s="86"/>
      <c r="E450" s="75"/>
      <c r="G450" s="86"/>
      <c r="H450" s="75"/>
      <c r="J450" s="86"/>
      <c r="K450" s="75"/>
      <c r="M450" s="86"/>
      <c r="N450" s="75"/>
      <c r="P450" s="86"/>
      <c r="Q450" s="75"/>
      <c r="S450" s="86"/>
      <c r="T450" s="75"/>
      <c r="V450" s="86"/>
      <c r="W450" s="75"/>
      <c r="Y450" s="86"/>
      <c r="Z450" s="75"/>
      <c r="AB450" s="86"/>
      <c r="AC450" s="75"/>
      <c r="AE450" s="86"/>
      <c r="AF450" s="75"/>
      <c r="AH450" s="86"/>
      <c r="AI450" s="75"/>
      <c r="AK450" s="86"/>
      <c r="AL450" s="75"/>
    </row>
    <row r="451" spans="1:38" x14ac:dyDescent="0.2">
      <c r="A451" s="31"/>
      <c r="B451" s="83"/>
      <c r="D451" s="86"/>
      <c r="E451" s="75"/>
      <c r="G451" s="86"/>
      <c r="H451" s="75"/>
      <c r="J451" s="86"/>
      <c r="K451" s="75"/>
      <c r="M451" s="86"/>
      <c r="N451" s="75"/>
      <c r="P451" s="86"/>
      <c r="Q451" s="75"/>
      <c r="S451" s="86"/>
      <c r="T451" s="75"/>
      <c r="V451" s="86"/>
      <c r="W451" s="75"/>
      <c r="Y451" s="86"/>
      <c r="Z451" s="75"/>
      <c r="AB451" s="86"/>
      <c r="AC451" s="75"/>
      <c r="AE451" s="86"/>
      <c r="AF451" s="75"/>
      <c r="AH451" s="86"/>
      <c r="AI451" s="75"/>
      <c r="AK451" s="86"/>
      <c r="AL451" s="75"/>
    </row>
    <row r="452" spans="1:38" x14ac:dyDescent="0.2">
      <c r="A452" s="31"/>
      <c r="B452" s="83"/>
      <c r="D452" s="86"/>
      <c r="E452" s="75"/>
      <c r="G452" s="86"/>
      <c r="H452" s="75"/>
      <c r="J452" s="86"/>
      <c r="K452" s="75"/>
      <c r="M452" s="86"/>
      <c r="N452" s="75"/>
      <c r="P452" s="86"/>
      <c r="Q452" s="75"/>
      <c r="S452" s="86"/>
      <c r="T452" s="75"/>
      <c r="V452" s="86"/>
      <c r="W452" s="75"/>
      <c r="Y452" s="86"/>
      <c r="Z452" s="75"/>
      <c r="AB452" s="86"/>
      <c r="AC452" s="75"/>
      <c r="AE452" s="86"/>
      <c r="AF452" s="75"/>
      <c r="AH452" s="86"/>
      <c r="AI452" s="75"/>
      <c r="AK452" s="86"/>
      <c r="AL452" s="75"/>
    </row>
    <row r="453" spans="1:38" x14ac:dyDescent="0.2">
      <c r="A453" s="31"/>
      <c r="B453" s="83"/>
      <c r="D453" s="86"/>
      <c r="E453" s="75"/>
      <c r="G453" s="86"/>
      <c r="H453" s="75"/>
      <c r="J453" s="86"/>
      <c r="K453" s="75"/>
      <c r="M453" s="86"/>
      <c r="N453" s="75"/>
      <c r="P453" s="86"/>
      <c r="Q453" s="75"/>
      <c r="S453" s="86"/>
      <c r="T453" s="75"/>
      <c r="V453" s="86"/>
      <c r="W453" s="75"/>
      <c r="Y453" s="86"/>
      <c r="Z453" s="75"/>
      <c r="AB453" s="86"/>
      <c r="AC453" s="75"/>
      <c r="AE453" s="86"/>
      <c r="AF453" s="75"/>
      <c r="AH453" s="86"/>
      <c r="AI453" s="75"/>
      <c r="AK453" s="86"/>
      <c r="AL453" s="75"/>
    </row>
    <row r="454" spans="1:38" x14ac:dyDescent="0.2">
      <c r="A454" s="31"/>
      <c r="B454" s="83"/>
      <c r="D454" s="86"/>
      <c r="E454" s="75"/>
      <c r="G454" s="86"/>
      <c r="H454" s="75"/>
      <c r="J454" s="86"/>
      <c r="K454" s="75"/>
      <c r="M454" s="86"/>
      <c r="N454" s="75"/>
      <c r="P454" s="86"/>
      <c r="Q454" s="75"/>
      <c r="S454" s="86"/>
      <c r="T454" s="75"/>
      <c r="V454" s="86"/>
      <c r="W454" s="75"/>
      <c r="Y454" s="86"/>
      <c r="Z454" s="75"/>
      <c r="AB454" s="86"/>
      <c r="AC454" s="75"/>
      <c r="AE454" s="86"/>
      <c r="AF454" s="75"/>
      <c r="AH454" s="86"/>
      <c r="AI454" s="75"/>
      <c r="AK454" s="86"/>
      <c r="AL454" s="75"/>
    </row>
    <row r="455" spans="1:38" x14ac:dyDescent="0.2">
      <c r="A455" s="31"/>
      <c r="B455" s="83"/>
      <c r="D455" s="86"/>
      <c r="E455" s="75"/>
      <c r="G455" s="86"/>
      <c r="H455" s="75"/>
      <c r="J455" s="86"/>
      <c r="K455" s="75"/>
      <c r="M455" s="86"/>
      <c r="N455" s="75"/>
      <c r="P455" s="86"/>
      <c r="Q455" s="75"/>
      <c r="S455" s="86"/>
      <c r="T455" s="75"/>
      <c r="V455" s="86"/>
      <c r="W455" s="75"/>
      <c r="Y455" s="86"/>
      <c r="Z455" s="75"/>
      <c r="AB455" s="86"/>
      <c r="AC455" s="75"/>
      <c r="AE455" s="86"/>
      <c r="AF455" s="75"/>
      <c r="AH455" s="86"/>
      <c r="AI455" s="75"/>
      <c r="AK455" s="86"/>
      <c r="AL455" s="75"/>
    </row>
    <row r="456" spans="1:38" x14ac:dyDescent="0.2">
      <c r="A456" s="31"/>
      <c r="B456" s="83"/>
      <c r="D456" s="86"/>
      <c r="E456" s="75"/>
      <c r="G456" s="86"/>
      <c r="H456" s="75"/>
      <c r="J456" s="86"/>
      <c r="K456" s="75"/>
      <c r="M456" s="86"/>
      <c r="N456" s="75"/>
      <c r="P456" s="86"/>
      <c r="Q456" s="75"/>
      <c r="S456" s="86"/>
      <c r="T456" s="75"/>
      <c r="V456" s="86"/>
      <c r="W456" s="75"/>
      <c r="Y456" s="86"/>
      <c r="Z456" s="75"/>
      <c r="AB456" s="86"/>
      <c r="AC456" s="75"/>
      <c r="AE456" s="86"/>
      <c r="AF456" s="75"/>
      <c r="AH456" s="86"/>
      <c r="AI456" s="75"/>
      <c r="AK456" s="86"/>
      <c r="AL456" s="75"/>
    </row>
    <row r="457" spans="1:38" x14ac:dyDescent="0.2">
      <c r="A457" s="31"/>
      <c r="B457" s="83"/>
      <c r="D457" s="86"/>
      <c r="E457" s="75"/>
      <c r="G457" s="86"/>
      <c r="H457" s="75"/>
      <c r="J457" s="86"/>
      <c r="K457" s="75"/>
      <c r="M457" s="86"/>
      <c r="N457" s="75"/>
      <c r="P457" s="86"/>
      <c r="Q457" s="75"/>
      <c r="S457" s="86"/>
      <c r="T457" s="75"/>
      <c r="V457" s="86"/>
      <c r="W457" s="75"/>
      <c r="Y457" s="86"/>
      <c r="Z457" s="75"/>
      <c r="AB457" s="86"/>
      <c r="AC457" s="75"/>
      <c r="AE457" s="86"/>
      <c r="AF457" s="75"/>
      <c r="AH457" s="86"/>
      <c r="AI457" s="75"/>
      <c r="AK457" s="86"/>
      <c r="AL457" s="75"/>
    </row>
    <row r="458" spans="1:38" x14ac:dyDescent="0.2">
      <c r="A458" s="31"/>
      <c r="B458" s="83"/>
      <c r="D458" s="86"/>
      <c r="E458" s="75"/>
      <c r="G458" s="86"/>
      <c r="H458" s="75"/>
      <c r="J458" s="86"/>
      <c r="K458" s="75"/>
      <c r="M458" s="86"/>
      <c r="N458" s="75"/>
      <c r="P458" s="86"/>
      <c r="Q458" s="75"/>
      <c r="S458" s="86"/>
      <c r="T458" s="75"/>
      <c r="V458" s="86"/>
      <c r="W458" s="75"/>
      <c r="Y458" s="86"/>
      <c r="Z458" s="75"/>
      <c r="AB458" s="86"/>
      <c r="AC458" s="75"/>
      <c r="AE458" s="86"/>
      <c r="AF458" s="75"/>
      <c r="AH458" s="86"/>
      <c r="AI458" s="75"/>
      <c r="AK458" s="86"/>
      <c r="AL458" s="75"/>
    </row>
    <row r="459" spans="1:38" x14ac:dyDescent="0.2">
      <c r="A459" s="31"/>
      <c r="B459" s="83"/>
      <c r="D459" s="86"/>
      <c r="E459" s="75"/>
      <c r="G459" s="86"/>
      <c r="H459" s="75"/>
      <c r="J459" s="86"/>
      <c r="K459" s="75"/>
      <c r="M459" s="86"/>
      <c r="N459" s="75"/>
      <c r="P459" s="86"/>
      <c r="Q459" s="75"/>
      <c r="S459" s="86"/>
      <c r="T459" s="75"/>
      <c r="V459" s="86"/>
      <c r="W459" s="75"/>
      <c r="Y459" s="86"/>
      <c r="Z459" s="75"/>
      <c r="AB459" s="86"/>
      <c r="AC459" s="75"/>
      <c r="AE459" s="86"/>
      <c r="AF459" s="75"/>
      <c r="AH459" s="86"/>
      <c r="AI459" s="75"/>
      <c r="AK459" s="86"/>
      <c r="AL459" s="75"/>
    </row>
    <row r="460" spans="1:38" x14ac:dyDescent="0.2">
      <c r="A460" s="31"/>
      <c r="B460" s="83"/>
      <c r="D460" s="86"/>
      <c r="E460" s="75"/>
      <c r="G460" s="86"/>
      <c r="H460" s="75"/>
      <c r="J460" s="86"/>
      <c r="K460" s="75"/>
      <c r="M460" s="86"/>
      <c r="N460" s="75"/>
      <c r="P460" s="86"/>
      <c r="Q460" s="75"/>
      <c r="S460" s="86"/>
      <c r="T460" s="75"/>
      <c r="V460" s="86"/>
      <c r="W460" s="75"/>
      <c r="Y460" s="86"/>
      <c r="Z460" s="75"/>
      <c r="AB460" s="86"/>
      <c r="AC460" s="75"/>
      <c r="AE460" s="86"/>
      <c r="AF460" s="75"/>
      <c r="AH460" s="86"/>
      <c r="AI460" s="75"/>
      <c r="AK460" s="86"/>
      <c r="AL460" s="75"/>
    </row>
    <row r="461" spans="1:38" x14ac:dyDescent="0.2">
      <c r="A461" s="31"/>
      <c r="B461" s="83"/>
      <c r="D461" s="86"/>
      <c r="E461" s="75"/>
      <c r="G461" s="86"/>
      <c r="H461" s="75"/>
      <c r="J461" s="86"/>
      <c r="K461" s="75"/>
      <c r="M461" s="86"/>
      <c r="N461" s="75"/>
      <c r="P461" s="86"/>
      <c r="Q461" s="75"/>
      <c r="S461" s="86"/>
      <c r="T461" s="75"/>
      <c r="V461" s="86"/>
      <c r="W461" s="75"/>
      <c r="Y461" s="86"/>
      <c r="Z461" s="75"/>
      <c r="AB461" s="86"/>
      <c r="AC461" s="75"/>
      <c r="AE461" s="86"/>
      <c r="AF461" s="75"/>
      <c r="AH461" s="86"/>
      <c r="AI461" s="75"/>
      <c r="AK461" s="86"/>
      <c r="AL461" s="75"/>
    </row>
    <row r="462" spans="1:38" x14ac:dyDescent="0.2">
      <c r="A462" s="31"/>
      <c r="B462" s="83"/>
      <c r="D462" s="86"/>
      <c r="E462" s="75"/>
      <c r="G462" s="86"/>
      <c r="H462" s="75"/>
      <c r="J462" s="86"/>
      <c r="K462" s="75"/>
      <c r="M462" s="86"/>
      <c r="N462" s="75"/>
      <c r="P462" s="86"/>
      <c r="Q462" s="75"/>
      <c r="S462" s="86"/>
      <c r="T462" s="75"/>
      <c r="V462" s="86"/>
      <c r="W462" s="75"/>
      <c r="Y462" s="86"/>
      <c r="Z462" s="75"/>
      <c r="AB462" s="86"/>
      <c r="AC462" s="75"/>
      <c r="AE462" s="86"/>
      <c r="AF462" s="75"/>
      <c r="AH462" s="86"/>
      <c r="AI462" s="75"/>
      <c r="AK462" s="86"/>
      <c r="AL462" s="75"/>
    </row>
    <row r="463" spans="1:38" x14ac:dyDescent="0.2">
      <c r="A463" s="31"/>
      <c r="B463" s="83"/>
      <c r="D463" s="86"/>
      <c r="E463" s="75"/>
      <c r="G463" s="86"/>
      <c r="H463" s="75"/>
      <c r="J463" s="86"/>
      <c r="K463" s="75"/>
      <c r="M463" s="86"/>
      <c r="N463" s="75"/>
      <c r="P463" s="86"/>
      <c r="Q463" s="75"/>
      <c r="S463" s="86"/>
      <c r="T463" s="75"/>
      <c r="V463" s="86"/>
      <c r="W463" s="75"/>
      <c r="Y463" s="86"/>
      <c r="Z463" s="75"/>
      <c r="AB463" s="86"/>
      <c r="AC463" s="75"/>
      <c r="AE463" s="86"/>
      <c r="AF463" s="75"/>
      <c r="AH463" s="86"/>
      <c r="AI463" s="75"/>
      <c r="AK463" s="86"/>
      <c r="AL463" s="75"/>
    </row>
    <row r="464" spans="1:38" x14ac:dyDescent="0.2">
      <c r="A464" s="31"/>
      <c r="B464" s="83"/>
      <c r="D464" s="86"/>
      <c r="E464" s="75"/>
      <c r="G464" s="86"/>
      <c r="H464" s="75"/>
      <c r="J464" s="86"/>
      <c r="K464" s="75"/>
      <c r="M464" s="86"/>
      <c r="N464" s="75"/>
      <c r="P464" s="86"/>
      <c r="Q464" s="75"/>
      <c r="S464" s="86"/>
      <c r="T464" s="75"/>
      <c r="V464" s="86"/>
      <c r="W464" s="75"/>
      <c r="Y464" s="86"/>
      <c r="Z464" s="75"/>
      <c r="AB464" s="86"/>
      <c r="AC464" s="75"/>
      <c r="AE464" s="86"/>
      <c r="AF464" s="75"/>
      <c r="AH464" s="86"/>
      <c r="AI464" s="75"/>
      <c r="AK464" s="86"/>
      <c r="AL464" s="75"/>
    </row>
    <row r="465" spans="1:38" x14ac:dyDescent="0.2">
      <c r="A465" s="31"/>
      <c r="B465" s="83"/>
      <c r="D465" s="86"/>
      <c r="E465" s="75"/>
      <c r="G465" s="86"/>
      <c r="H465" s="75"/>
      <c r="J465" s="86"/>
      <c r="K465" s="75"/>
      <c r="M465" s="86"/>
      <c r="N465" s="75"/>
      <c r="P465" s="86"/>
      <c r="Q465" s="75"/>
      <c r="S465" s="86"/>
      <c r="T465" s="75"/>
      <c r="V465" s="86"/>
      <c r="W465" s="75"/>
      <c r="Y465" s="86"/>
      <c r="Z465" s="75"/>
      <c r="AB465" s="86"/>
      <c r="AC465" s="75"/>
      <c r="AE465" s="86"/>
      <c r="AF465" s="75"/>
      <c r="AH465" s="86"/>
      <c r="AI465" s="75"/>
      <c r="AK465" s="86"/>
      <c r="AL465" s="75"/>
    </row>
    <row r="466" spans="1:38" x14ac:dyDescent="0.2">
      <c r="A466" s="31"/>
      <c r="B466" s="83"/>
      <c r="D466" s="86"/>
      <c r="E466" s="75"/>
      <c r="G466" s="86"/>
      <c r="H466" s="75"/>
      <c r="J466" s="86"/>
      <c r="K466" s="75"/>
      <c r="M466" s="86"/>
      <c r="N466" s="75"/>
      <c r="P466" s="86"/>
      <c r="Q466" s="75"/>
      <c r="S466" s="86"/>
      <c r="T466" s="75"/>
      <c r="V466" s="86"/>
      <c r="W466" s="75"/>
      <c r="Y466" s="86"/>
      <c r="Z466" s="75"/>
      <c r="AB466" s="86"/>
      <c r="AC466" s="75"/>
      <c r="AE466" s="86"/>
      <c r="AF466" s="75"/>
      <c r="AH466" s="86"/>
      <c r="AI466" s="75"/>
      <c r="AK466" s="86"/>
      <c r="AL466" s="75"/>
    </row>
    <row r="467" spans="1:38" x14ac:dyDescent="0.2">
      <c r="A467" s="31"/>
      <c r="B467" s="83"/>
      <c r="D467" s="86"/>
      <c r="E467" s="75"/>
      <c r="G467" s="86"/>
      <c r="H467" s="75"/>
      <c r="J467" s="86"/>
      <c r="K467" s="75"/>
      <c r="M467" s="86"/>
      <c r="N467" s="75"/>
      <c r="P467" s="86"/>
      <c r="Q467" s="75"/>
      <c r="S467" s="86"/>
      <c r="T467" s="75"/>
      <c r="V467" s="86"/>
      <c r="W467" s="75"/>
      <c r="Y467" s="86"/>
      <c r="Z467" s="75"/>
      <c r="AB467" s="86"/>
      <c r="AC467" s="75"/>
      <c r="AE467" s="86"/>
      <c r="AF467" s="75"/>
      <c r="AH467" s="86"/>
      <c r="AI467" s="75"/>
      <c r="AK467" s="86"/>
      <c r="AL467" s="75"/>
    </row>
    <row r="468" spans="1:38" x14ac:dyDescent="0.2">
      <c r="A468" s="31"/>
      <c r="B468" s="83"/>
      <c r="D468" s="86"/>
      <c r="E468" s="75"/>
      <c r="G468" s="86"/>
      <c r="H468" s="75"/>
      <c r="J468" s="86"/>
      <c r="K468" s="75"/>
      <c r="M468" s="86"/>
      <c r="N468" s="75"/>
      <c r="P468" s="86"/>
      <c r="Q468" s="75"/>
      <c r="S468" s="86"/>
      <c r="T468" s="75"/>
      <c r="V468" s="86"/>
      <c r="W468" s="75"/>
      <c r="Y468" s="86"/>
      <c r="Z468" s="75"/>
      <c r="AB468" s="86"/>
      <c r="AC468" s="75"/>
      <c r="AE468" s="86"/>
      <c r="AF468" s="75"/>
      <c r="AH468" s="86"/>
      <c r="AI468" s="75"/>
      <c r="AK468" s="86"/>
      <c r="AL468" s="75"/>
    </row>
    <row r="469" spans="1:38" x14ac:dyDescent="0.2">
      <c r="A469" s="31"/>
      <c r="B469" s="83"/>
      <c r="D469" s="86"/>
      <c r="E469" s="75"/>
      <c r="G469" s="86"/>
      <c r="H469" s="75"/>
      <c r="J469" s="86"/>
      <c r="K469" s="75"/>
      <c r="M469" s="86"/>
      <c r="N469" s="75"/>
      <c r="P469" s="86"/>
      <c r="Q469" s="75"/>
      <c r="S469" s="86"/>
      <c r="T469" s="75"/>
      <c r="V469" s="86"/>
      <c r="W469" s="75"/>
      <c r="Y469" s="86"/>
      <c r="Z469" s="75"/>
      <c r="AB469" s="86"/>
      <c r="AC469" s="75"/>
      <c r="AE469" s="86"/>
      <c r="AF469" s="75"/>
      <c r="AH469" s="86"/>
      <c r="AI469" s="75"/>
      <c r="AK469" s="86"/>
      <c r="AL469" s="75"/>
    </row>
    <row r="470" spans="1:38" x14ac:dyDescent="0.2">
      <c r="A470" s="31"/>
      <c r="B470" s="83"/>
      <c r="D470" s="86"/>
      <c r="E470" s="75"/>
      <c r="G470" s="86"/>
      <c r="H470" s="75"/>
      <c r="J470" s="86"/>
      <c r="K470" s="75"/>
      <c r="M470" s="86"/>
      <c r="N470" s="75"/>
      <c r="P470" s="86"/>
      <c r="Q470" s="75"/>
      <c r="S470" s="86"/>
      <c r="T470" s="75"/>
      <c r="V470" s="86"/>
      <c r="W470" s="75"/>
      <c r="Y470" s="86"/>
      <c r="Z470" s="75"/>
      <c r="AB470" s="86"/>
      <c r="AC470" s="75"/>
      <c r="AE470" s="86"/>
      <c r="AF470" s="75"/>
      <c r="AH470" s="86"/>
      <c r="AI470" s="75"/>
      <c r="AK470" s="86"/>
      <c r="AL470" s="75"/>
    </row>
    <row r="471" spans="1:38" x14ac:dyDescent="0.2">
      <c r="A471" s="31"/>
      <c r="B471" s="83"/>
      <c r="D471" s="86"/>
      <c r="E471" s="75"/>
      <c r="G471" s="86"/>
      <c r="H471" s="75"/>
      <c r="J471" s="86"/>
      <c r="K471" s="75"/>
      <c r="M471" s="86"/>
      <c r="N471" s="75"/>
      <c r="P471" s="86"/>
      <c r="Q471" s="75"/>
      <c r="S471" s="86"/>
      <c r="T471" s="75"/>
      <c r="V471" s="86"/>
      <c r="W471" s="75"/>
      <c r="Y471" s="86"/>
      <c r="Z471" s="75"/>
      <c r="AB471" s="86"/>
      <c r="AC471" s="75"/>
      <c r="AE471" s="86"/>
      <c r="AF471" s="75"/>
      <c r="AH471" s="86"/>
      <c r="AI471" s="75"/>
      <c r="AK471" s="86"/>
      <c r="AL471" s="75"/>
    </row>
    <row r="472" spans="1:38" x14ac:dyDescent="0.2">
      <c r="A472" s="31"/>
      <c r="B472" s="83"/>
      <c r="D472" s="86"/>
      <c r="E472" s="75"/>
      <c r="G472" s="86"/>
      <c r="H472" s="75"/>
      <c r="J472" s="86"/>
      <c r="K472" s="75"/>
      <c r="M472" s="86"/>
      <c r="N472" s="75"/>
      <c r="P472" s="86"/>
      <c r="Q472" s="75"/>
      <c r="S472" s="86"/>
      <c r="T472" s="75"/>
      <c r="V472" s="86"/>
      <c r="W472" s="75"/>
      <c r="Y472" s="86"/>
      <c r="Z472" s="75"/>
      <c r="AB472" s="86"/>
      <c r="AC472" s="75"/>
      <c r="AE472" s="86"/>
      <c r="AF472" s="75"/>
      <c r="AH472" s="86"/>
      <c r="AI472" s="75"/>
      <c r="AK472" s="86"/>
      <c r="AL472" s="75"/>
    </row>
    <row r="473" spans="1:38" x14ac:dyDescent="0.2">
      <c r="A473" s="31"/>
      <c r="B473" s="83"/>
      <c r="D473" s="86"/>
      <c r="E473" s="75"/>
      <c r="G473" s="86"/>
      <c r="H473" s="75"/>
      <c r="J473" s="86"/>
      <c r="K473" s="75"/>
      <c r="M473" s="86"/>
      <c r="N473" s="75"/>
      <c r="P473" s="86"/>
      <c r="Q473" s="75"/>
      <c r="S473" s="86"/>
      <c r="T473" s="75"/>
      <c r="V473" s="86"/>
      <c r="W473" s="75"/>
      <c r="Y473" s="86"/>
      <c r="Z473" s="75"/>
      <c r="AB473" s="86"/>
      <c r="AC473" s="75"/>
      <c r="AE473" s="86"/>
      <c r="AF473" s="75"/>
      <c r="AH473" s="86"/>
      <c r="AI473" s="75"/>
      <c r="AK473" s="86"/>
      <c r="AL473" s="75"/>
    </row>
    <row r="474" spans="1:38" x14ac:dyDescent="0.2">
      <c r="A474" s="31"/>
      <c r="B474" s="83"/>
      <c r="D474" s="86"/>
      <c r="E474" s="75"/>
      <c r="G474" s="86"/>
      <c r="H474" s="75"/>
      <c r="J474" s="86"/>
      <c r="K474" s="75"/>
      <c r="M474" s="86"/>
      <c r="N474" s="75"/>
      <c r="P474" s="86"/>
      <c r="Q474" s="75"/>
      <c r="S474" s="86"/>
      <c r="T474" s="75"/>
      <c r="V474" s="86"/>
      <c r="W474" s="75"/>
      <c r="Y474" s="86"/>
      <c r="Z474" s="75"/>
      <c r="AB474" s="86"/>
      <c r="AC474" s="75"/>
      <c r="AE474" s="86"/>
      <c r="AF474" s="75"/>
      <c r="AH474" s="86"/>
      <c r="AI474" s="75"/>
      <c r="AK474" s="86"/>
      <c r="AL474" s="75"/>
    </row>
    <row r="475" spans="1:38" x14ac:dyDescent="0.2">
      <c r="A475" s="31"/>
      <c r="B475" s="83"/>
      <c r="D475" s="86"/>
      <c r="E475" s="75"/>
      <c r="G475" s="86"/>
      <c r="H475" s="75"/>
      <c r="J475" s="86"/>
      <c r="K475" s="75"/>
      <c r="M475" s="86"/>
      <c r="N475" s="75"/>
      <c r="P475" s="86"/>
      <c r="Q475" s="75"/>
      <c r="S475" s="86"/>
      <c r="T475" s="75"/>
      <c r="V475" s="86"/>
      <c r="W475" s="75"/>
      <c r="Y475" s="86"/>
      <c r="Z475" s="75"/>
      <c r="AB475" s="86"/>
      <c r="AC475" s="75"/>
      <c r="AE475" s="86"/>
      <c r="AF475" s="75"/>
      <c r="AH475" s="86"/>
      <c r="AI475" s="75"/>
      <c r="AK475" s="86"/>
      <c r="AL475" s="75"/>
    </row>
    <row r="476" spans="1:38" x14ac:dyDescent="0.2">
      <c r="A476" s="31"/>
      <c r="B476" s="83"/>
      <c r="D476" s="86"/>
      <c r="E476" s="75"/>
      <c r="G476" s="86"/>
      <c r="H476" s="75"/>
      <c r="J476" s="86"/>
      <c r="K476" s="75"/>
      <c r="M476" s="86"/>
      <c r="N476" s="75"/>
      <c r="P476" s="86"/>
      <c r="Q476" s="75"/>
      <c r="S476" s="86"/>
      <c r="T476" s="75"/>
      <c r="V476" s="86"/>
      <c r="W476" s="75"/>
      <c r="Y476" s="86"/>
      <c r="Z476" s="75"/>
      <c r="AB476" s="86"/>
      <c r="AC476" s="75"/>
      <c r="AE476" s="86"/>
      <c r="AF476" s="75"/>
      <c r="AH476" s="86"/>
      <c r="AI476" s="75"/>
      <c r="AK476" s="86"/>
      <c r="AL476" s="75"/>
    </row>
    <row r="477" spans="1:38" x14ac:dyDescent="0.2">
      <c r="A477" s="31"/>
      <c r="B477" s="83"/>
      <c r="D477" s="86"/>
      <c r="E477" s="75"/>
      <c r="G477" s="86"/>
      <c r="H477" s="75"/>
      <c r="J477" s="86"/>
      <c r="K477" s="75"/>
      <c r="M477" s="86"/>
      <c r="N477" s="75"/>
      <c r="P477" s="86"/>
      <c r="Q477" s="75"/>
      <c r="S477" s="86"/>
      <c r="T477" s="75"/>
      <c r="V477" s="86"/>
      <c r="W477" s="75"/>
      <c r="Y477" s="86"/>
      <c r="Z477" s="75"/>
      <c r="AB477" s="86"/>
      <c r="AC477" s="75"/>
      <c r="AE477" s="86"/>
      <c r="AF477" s="75"/>
      <c r="AH477" s="86"/>
      <c r="AI477" s="75"/>
      <c r="AK477" s="86"/>
      <c r="AL477" s="75"/>
    </row>
    <row r="478" spans="1:38" x14ac:dyDescent="0.2">
      <c r="A478" s="31"/>
      <c r="B478" s="83"/>
      <c r="D478" s="86"/>
      <c r="E478" s="75"/>
      <c r="G478" s="86"/>
      <c r="H478" s="75"/>
      <c r="J478" s="86"/>
      <c r="K478" s="75"/>
      <c r="M478" s="86"/>
      <c r="N478" s="75"/>
      <c r="P478" s="86"/>
      <c r="Q478" s="75"/>
      <c r="S478" s="86"/>
      <c r="T478" s="75"/>
      <c r="V478" s="86"/>
      <c r="W478" s="75"/>
      <c r="Y478" s="86"/>
      <c r="Z478" s="75"/>
      <c r="AB478" s="86"/>
      <c r="AC478" s="75"/>
      <c r="AE478" s="86"/>
      <c r="AF478" s="75"/>
      <c r="AH478" s="86"/>
      <c r="AI478" s="75"/>
      <c r="AK478" s="86"/>
      <c r="AL478" s="75"/>
    </row>
    <row r="479" spans="1:38" x14ac:dyDescent="0.2">
      <c r="A479" s="31"/>
      <c r="B479" s="83"/>
      <c r="D479" s="86"/>
      <c r="E479" s="75"/>
      <c r="G479" s="86"/>
      <c r="H479" s="75"/>
      <c r="J479" s="86"/>
      <c r="K479" s="75"/>
      <c r="M479" s="86"/>
      <c r="N479" s="75"/>
      <c r="P479" s="86"/>
      <c r="Q479" s="75"/>
      <c r="S479" s="86"/>
      <c r="T479" s="75"/>
      <c r="V479" s="86"/>
      <c r="W479" s="75"/>
      <c r="Y479" s="86"/>
      <c r="Z479" s="75"/>
      <c r="AB479" s="86"/>
      <c r="AC479" s="75"/>
      <c r="AE479" s="86"/>
      <c r="AF479" s="75"/>
      <c r="AH479" s="86"/>
      <c r="AI479" s="75"/>
      <c r="AK479" s="86"/>
      <c r="AL479" s="75"/>
    </row>
    <row r="480" spans="1:38" x14ac:dyDescent="0.2">
      <c r="A480" s="31"/>
      <c r="B480" s="83"/>
      <c r="D480" s="86"/>
      <c r="E480" s="75"/>
      <c r="G480" s="86"/>
      <c r="H480" s="75"/>
      <c r="J480" s="86"/>
      <c r="K480" s="75"/>
      <c r="M480" s="86"/>
      <c r="N480" s="75"/>
      <c r="P480" s="86"/>
      <c r="Q480" s="75"/>
      <c r="S480" s="86"/>
      <c r="T480" s="75"/>
      <c r="V480" s="86"/>
      <c r="W480" s="75"/>
      <c r="Y480" s="86"/>
      <c r="Z480" s="75"/>
      <c r="AB480" s="86"/>
      <c r="AC480" s="75"/>
      <c r="AE480" s="86"/>
      <c r="AF480" s="75"/>
      <c r="AH480" s="86"/>
      <c r="AI480" s="75"/>
      <c r="AK480" s="86"/>
      <c r="AL480" s="75"/>
    </row>
    <row r="481" spans="1:38" x14ac:dyDescent="0.2">
      <c r="A481" s="31"/>
      <c r="B481" s="83"/>
      <c r="D481" s="86"/>
      <c r="E481" s="75"/>
      <c r="G481" s="86"/>
      <c r="H481" s="75"/>
      <c r="J481" s="86"/>
      <c r="K481" s="75"/>
      <c r="M481" s="86"/>
      <c r="N481" s="75"/>
      <c r="P481" s="86"/>
      <c r="Q481" s="75"/>
      <c r="S481" s="86"/>
      <c r="T481" s="75"/>
      <c r="V481" s="86"/>
      <c r="W481" s="75"/>
      <c r="Y481" s="86"/>
      <c r="Z481" s="75"/>
      <c r="AB481" s="86"/>
      <c r="AC481" s="75"/>
      <c r="AE481" s="86"/>
      <c r="AF481" s="75"/>
      <c r="AH481" s="86"/>
      <c r="AI481" s="75"/>
      <c r="AK481" s="86"/>
      <c r="AL481" s="75"/>
    </row>
    <row r="482" spans="1:38" x14ac:dyDescent="0.2">
      <c r="A482" s="31"/>
      <c r="B482" s="83"/>
      <c r="D482" s="86"/>
      <c r="E482" s="75"/>
      <c r="G482" s="86"/>
      <c r="H482" s="75"/>
      <c r="J482" s="86"/>
      <c r="K482" s="75"/>
      <c r="M482" s="86"/>
      <c r="N482" s="75"/>
      <c r="P482" s="86"/>
      <c r="Q482" s="75"/>
      <c r="S482" s="86"/>
      <c r="T482" s="75"/>
      <c r="V482" s="86"/>
      <c r="W482" s="75"/>
      <c r="Y482" s="86"/>
      <c r="Z482" s="75"/>
      <c r="AB482" s="86"/>
      <c r="AC482" s="75"/>
      <c r="AE482" s="86"/>
      <c r="AF482" s="75"/>
      <c r="AH482" s="86"/>
      <c r="AI482" s="75"/>
      <c r="AK482" s="86"/>
      <c r="AL482" s="75"/>
    </row>
    <row r="483" spans="1:38" x14ac:dyDescent="0.2">
      <c r="A483" s="31"/>
      <c r="B483" s="83"/>
      <c r="D483" s="86"/>
      <c r="E483" s="75"/>
      <c r="G483" s="86"/>
      <c r="H483" s="75"/>
      <c r="J483" s="86"/>
      <c r="K483" s="75"/>
      <c r="M483" s="86"/>
      <c r="N483" s="75"/>
      <c r="P483" s="86"/>
      <c r="Q483" s="75"/>
      <c r="S483" s="86"/>
      <c r="T483" s="75"/>
      <c r="V483" s="86"/>
      <c r="W483" s="75"/>
      <c r="Y483" s="86"/>
      <c r="Z483" s="75"/>
      <c r="AB483" s="86"/>
      <c r="AC483" s="75"/>
      <c r="AE483" s="86"/>
      <c r="AF483" s="75"/>
      <c r="AH483" s="86"/>
      <c r="AI483" s="75"/>
      <c r="AK483" s="86"/>
      <c r="AL483" s="75"/>
    </row>
    <row r="484" spans="1:38" x14ac:dyDescent="0.2">
      <c r="A484" s="31"/>
      <c r="B484" s="83"/>
      <c r="D484" s="86"/>
      <c r="E484" s="75"/>
      <c r="G484" s="86"/>
      <c r="H484" s="75"/>
      <c r="J484" s="86"/>
      <c r="K484" s="75"/>
      <c r="M484" s="86"/>
      <c r="N484" s="75"/>
      <c r="P484" s="86"/>
      <c r="Q484" s="75"/>
      <c r="S484" s="86"/>
      <c r="T484" s="75"/>
      <c r="V484" s="86"/>
      <c r="W484" s="75"/>
      <c r="Y484" s="86"/>
      <c r="Z484" s="75"/>
      <c r="AB484" s="86"/>
      <c r="AC484" s="75"/>
      <c r="AE484" s="86"/>
      <c r="AF484" s="75"/>
      <c r="AH484" s="86"/>
      <c r="AI484" s="75"/>
      <c r="AK484" s="86"/>
      <c r="AL484" s="75"/>
    </row>
    <row r="485" spans="1:38" x14ac:dyDescent="0.2">
      <c r="A485" s="31"/>
      <c r="B485" s="83"/>
      <c r="D485" s="86"/>
      <c r="E485" s="75"/>
      <c r="G485" s="86"/>
      <c r="H485" s="75"/>
      <c r="J485" s="86"/>
      <c r="K485" s="75"/>
      <c r="M485" s="86"/>
      <c r="N485" s="75"/>
      <c r="P485" s="86"/>
      <c r="Q485" s="75"/>
      <c r="S485" s="86"/>
      <c r="T485" s="75"/>
      <c r="V485" s="86"/>
      <c r="W485" s="75"/>
      <c r="Y485" s="86"/>
      <c r="Z485" s="75"/>
      <c r="AB485" s="86"/>
      <c r="AC485" s="75"/>
      <c r="AE485" s="86"/>
      <c r="AF485" s="75"/>
      <c r="AH485" s="86"/>
      <c r="AI485" s="75"/>
      <c r="AK485" s="86"/>
      <c r="AL485" s="75"/>
    </row>
    <row r="486" spans="1:38" x14ac:dyDescent="0.2">
      <c r="A486" s="31"/>
      <c r="B486" s="83"/>
      <c r="D486" s="86"/>
      <c r="E486" s="75"/>
      <c r="G486" s="86"/>
      <c r="H486" s="75"/>
      <c r="J486" s="86"/>
      <c r="K486" s="75"/>
      <c r="M486" s="86"/>
      <c r="N486" s="75"/>
      <c r="P486" s="86"/>
      <c r="Q486" s="75"/>
      <c r="S486" s="86"/>
      <c r="T486" s="75"/>
      <c r="V486" s="86"/>
      <c r="W486" s="75"/>
      <c r="Y486" s="86"/>
      <c r="Z486" s="75"/>
      <c r="AB486" s="86"/>
      <c r="AC486" s="75"/>
      <c r="AE486" s="86"/>
      <c r="AF486" s="75"/>
      <c r="AH486" s="86"/>
      <c r="AI486" s="75"/>
      <c r="AK486" s="86"/>
      <c r="AL486" s="75"/>
    </row>
    <row r="487" spans="1:38" x14ac:dyDescent="0.2">
      <c r="A487" s="31"/>
      <c r="B487" s="83"/>
      <c r="D487" s="86"/>
      <c r="E487" s="75"/>
      <c r="G487" s="86"/>
      <c r="H487" s="75"/>
      <c r="J487" s="86"/>
      <c r="K487" s="75"/>
      <c r="M487" s="86"/>
      <c r="N487" s="75"/>
      <c r="P487" s="86"/>
      <c r="Q487" s="75"/>
      <c r="S487" s="86"/>
      <c r="T487" s="75"/>
      <c r="V487" s="86"/>
      <c r="W487" s="75"/>
      <c r="Y487" s="86"/>
      <c r="Z487" s="75"/>
      <c r="AB487" s="86"/>
      <c r="AC487" s="75"/>
      <c r="AE487" s="86"/>
      <c r="AF487" s="75"/>
      <c r="AH487" s="86"/>
      <c r="AI487" s="75"/>
      <c r="AK487" s="86"/>
      <c r="AL487" s="75"/>
    </row>
    <row r="488" spans="1:38" x14ac:dyDescent="0.2">
      <c r="A488" s="31"/>
      <c r="B488" s="83"/>
      <c r="D488" s="86"/>
      <c r="E488" s="75"/>
      <c r="G488" s="86"/>
      <c r="H488" s="75"/>
      <c r="J488" s="86"/>
      <c r="K488" s="75"/>
      <c r="M488" s="86"/>
      <c r="N488" s="75"/>
      <c r="P488" s="86"/>
      <c r="Q488" s="75"/>
      <c r="S488" s="86"/>
      <c r="T488" s="75"/>
      <c r="V488" s="86"/>
      <c r="W488" s="75"/>
      <c r="Y488" s="86"/>
      <c r="Z488" s="75"/>
      <c r="AB488" s="86"/>
      <c r="AC488" s="75"/>
      <c r="AE488" s="86"/>
      <c r="AF488" s="75"/>
      <c r="AH488" s="86"/>
      <c r="AI488" s="75"/>
      <c r="AK488" s="86"/>
      <c r="AL488" s="75"/>
    </row>
    <row r="489" spans="1:38" x14ac:dyDescent="0.2">
      <c r="A489" s="31"/>
      <c r="B489" s="83"/>
      <c r="D489" s="86"/>
      <c r="E489" s="75"/>
      <c r="G489" s="86"/>
      <c r="H489" s="75"/>
      <c r="J489" s="86"/>
      <c r="K489" s="75"/>
      <c r="M489" s="86"/>
      <c r="N489" s="75"/>
      <c r="P489" s="86"/>
      <c r="Q489" s="75"/>
      <c r="S489" s="86"/>
      <c r="T489" s="75"/>
      <c r="V489" s="86"/>
      <c r="W489" s="75"/>
      <c r="Y489" s="86"/>
      <c r="Z489" s="75"/>
      <c r="AB489" s="86"/>
      <c r="AC489" s="75"/>
      <c r="AE489" s="86"/>
      <c r="AF489" s="75"/>
      <c r="AH489" s="86"/>
      <c r="AI489" s="75"/>
      <c r="AK489" s="86"/>
      <c r="AL489" s="75"/>
    </row>
    <row r="490" spans="1:38" x14ac:dyDescent="0.2">
      <c r="A490" s="31"/>
      <c r="B490" s="83"/>
      <c r="D490" s="86"/>
      <c r="E490" s="75"/>
      <c r="G490" s="86"/>
      <c r="H490" s="75"/>
      <c r="J490" s="86"/>
      <c r="K490" s="75"/>
      <c r="M490" s="86"/>
      <c r="N490" s="75"/>
      <c r="P490" s="86"/>
      <c r="Q490" s="75"/>
      <c r="S490" s="86"/>
      <c r="T490" s="75"/>
      <c r="V490" s="86"/>
      <c r="W490" s="75"/>
      <c r="Y490" s="86"/>
      <c r="Z490" s="75"/>
      <c r="AB490" s="86"/>
      <c r="AC490" s="75"/>
      <c r="AE490" s="86"/>
      <c r="AF490" s="75"/>
      <c r="AH490" s="86"/>
      <c r="AI490" s="75"/>
      <c r="AK490" s="86"/>
      <c r="AL490" s="75"/>
    </row>
    <row r="491" spans="1:38" x14ac:dyDescent="0.2">
      <c r="A491" s="31"/>
      <c r="B491" s="83"/>
      <c r="D491" s="86"/>
      <c r="E491" s="75"/>
      <c r="G491" s="86"/>
      <c r="H491" s="75"/>
      <c r="J491" s="86"/>
      <c r="K491" s="75"/>
      <c r="M491" s="86"/>
      <c r="N491" s="75"/>
      <c r="P491" s="86"/>
      <c r="Q491" s="75"/>
      <c r="S491" s="86"/>
      <c r="T491" s="75"/>
      <c r="V491" s="86"/>
      <c r="W491" s="75"/>
      <c r="Y491" s="86"/>
      <c r="Z491" s="75"/>
      <c r="AB491" s="86"/>
      <c r="AC491" s="75"/>
      <c r="AE491" s="86"/>
      <c r="AF491" s="75"/>
      <c r="AH491" s="86"/>
      <c r="AI491" s="75"/>
      <c r="AK491" s="86"/>
      <c r="AL491" s="75"/>
    </row>
    <row r="492" spans="1:38" x14ac:dyDescent="0.2">
      <c r="A492" s="31"/>
      <c r="B492" s="83"/>
      <c r="D492" s="86"/>
      <c r="E492" s="75"/>
      <c r="G492" s="86"/>
      <c r="H492" s="75"/>
      <c r="J492" s="86"/>
      <c r="K492" s="75"/>
      <c r="M492" s="86"/>
      <c r="N492" s="75"/>
      <c r="P492" s="86"/>
      <c r="Q492" s="75"/>
      <c r="S492" s="86"/>
      <c r="T492" s="75"/>
      <c r="V492" s="86"/>
      <c r="W492" s="75"/>
      <c r="Y492" s="86"/>
      <c r="Z492" s="75"/>
      <c r="AB492" s="86"/>
      <c r="AC492" s="75"/>
      <c r="AE492" s="86"/>
      <c r="AF492" s="75"/>
      <c r="AH492" s="86"/>
      <c r="AI492" s="75"/>
      <c r="AK492" s="86"/>
      <c r="AL492" s="75"/>
    </row>
    <row r="493" spans="1:38" x14ac:dyDescent="0.2">
      <c r="A493" s="31"/>
      <c r="B493" s="83"/>
      <c r="D493" s="86"/>
      <c r="E493" s="75"/>
      <c r="G493" s="86"/>
      <c r="H493" s="75"/>
      <c r="J493" s="86"/>
      <c r="K493" s="75"/>
      <c r="M493" s="86"/>
      <c r="N493" s="75"/>
      <c r="P493" s="86"/>
      <c r="Q493" s="75"/>
      <c r="S493" s="86"/>
      <c r="T493" s="75"/>
      <c r="V493" s="86"/>
      <c r="W493" s="75"/>
      <c r="Y493" s="86"/>
      <c r="Z493" s="75"/>
      <c r="AB493" s="86"/>
      <c r="AC493" s="75"/>
      <c r="AE493" s="86"/>
      <c r="AF493" s="75"/>
      <c r="AH493" s="86"/>
      <c r="AI493" s="75"/>
      <c r="AK493" s="86"/>
      <c r="AL493" s="75"/>
    </row>
    <row r="494" spans="1:38" x14ac:dyDescent="0.2">
      <c r="A494" s="31"/>
      <c r="B494" s="83"/>
      <c r="D494" s="86"/>
      <c r="E494" s="75"/>
      <c r="G494" s="86"/>
      <c r="H494" s="75"/>
      <c r="J494" s="86"/>
      <c r="K494" s="75"/>
      <c r="M494" s="86"/>
      <c r="N494" s="75"/>
      <c r="P494" s="86"/>
      <c r="Q494" s="75"/>
      <c r="S494" s="86"/>
      <c r="T494" s="75"/>
      <c r="V494" s="86"/>
      <c r="W494" s="75"/>
      <c r="Y494" s="86"/>
      <c r="Z494" s="75"/>
      <c r="AB494" s="86"/>
      <c r="AC494" s="75"/>
      <c r="AE494" s="86"/>
      <c r="AF494" s="75"/>
      <c r="AH494" s="86"/>
      <c r="AI494" s="75"/>
      <c r="AK494" s="86"/>
      <c r="AL494" s="75"/>
    </row>
    <row r="495" spans="1:38" x14ac:dyDescent="0.2">
      <c r="A495" s="31"/>
      <c r="B495" s="83"/>
      <c r="D495" s="86"/>
      <c r="E495" s="75"/>
      <c r="G495" s="86"/>
      <c r="H495" s="75"/>
      <c r="J495" s="86"/>
      <c r="K495" s="75"/>
      <c r="M495" s="86"/>
      <c r="N495" s="75"/>
      <c r="P495" s="86"/>
      <c r="Q495" s="75"/>
      <c r="S495" s="86"/>
      <c r="T495" s="75"/>
      <c r="V495" s="86"/>
      <c r="W495" s="75"/>
      <c r="Y495" s="86"/>
      <c r="Z495" s="75"/>
      <c r="AB495" s="86"/>
      <c r="AC495" s="75"/>
      <c r="AE495" s="86"/>
      <c r="AF495" s="75"/>
      <c r="AH495" s="86"/>
      <c r="AI495" s="75"/>
      <c r="AK495" s="86"/>
      <c r="AL495" s="75"/>
    </row>
    <row r="496" spans="1:38" x14ac:dyDescent="0.2">
      <c r="A496" s="31"/>
      <c r="B496" s="83"/>
      <c r="D496" s="86"/>
      <c r="E496" s="75"/>
      <c r="G496" s="86"/>
      <c r="H496" s="75"/>
      <c r="J496" s="86"/>
      <c r="K496" s="75"/>
      <c r="M496" s="86"/>
      <c r="N496" s="75"/>
      <c r="P496" s="86"/>
      <c r="Q496" s="75"/>
      <c r="S496" s="86"/>
      <c r="T496" s="75"/>
      <c r="V496" s="86"/>
      <c r="W496" s="75"/>
      <c r="Y496" s="86"/>
      <c r="Z496" s="75"/>
      <c r="AB496" s="86"/>
      <c r="AC496" s="75"/>
      <c r="AE496" s="86"/>
      <c r="AF496" s="75"/>
      <c r="AH496" s="86"/>
      <c r="AI496" s="75"/>
      <c r="AK496" s="86"/>
      <c r="AL496" s="75"/>
    </row>
    <row r="497" spans="1:38" x14ac:dyDescent="0.2">
      <c r="A497" s="31"/>
      <c r="B497" s="83"/>
      <c r="D497" s="86"/>
      <c r="E497" s="75"/>
      <c r="G497" s="86"/>
      <c r="H497" s="75"/>
      <c r="J497" s="86"/>
      <c r="K497" s="75"/>
      <c r="M497" s="86"/>
      <c r="N497" s="75"/>
      <c r="P497" s="86"/>
      <c r="Q497" s="75"/>
      <c r="S497" s="86"/>
      <c r="T497" s="75"/>
      <c r="V497" s="86"/>
      <c r="W497" s="75"/>
      <c r="Y497" s="86"/>
      <c r="Z497" s="75"/>
      <c r="AB497" s="86"/>
      <c r="AC497" s="75"/>
      <c r="AE497" s="86"/>
      <c r="AF497" s="75"/>
      <c r="AH497" s="86"/>
      <c r="AI497" s="75"/>
      <c r="AK497" s="86"/>
      <c r="AL497" s="75"/>
    </row>
    <row r="498" spans="1:38" x14ac:dyDescent="0.2">
      <c r="A498" s="31"/>
      <c r="B498" s="83"/>
      <c r="D498" s="86"/>
      <c r="E498" s="75"/>
      <c r="G498" s="86"/>
      <c r="H498" s="75"/>
      <c r="J498" s="86"/>
      <c r="K498" s="75"/>
      <c r="M498" s="86"/>
      <c r="N498" s="75"/>
      <c r="P498" s="86"/>
      <c r="Q498" s="75"/>
      <c r="S498" s="86"/>
      <c r="T498" s="75"/>
      <c r="V498" s="86"/>
      <c r="W498" s="75"/>
      <c r="Y498" s="86"/>
      <c r="Z498" s="75"/>
      <c r="AB498" s="86"/>
      <c r="AC498" s="75"/>
      <c r="AE498" s="86"/>
      <c r="AF498" s="75"/>
      <c r="AH498" s="86"/>
      <c r="AI498" s="75"/>
      <c r="AK498" s="86"/>
      <c r="AL498" s="75"/>
    </row>
    <row r="499" spans="1:38" x14ac:dyDescent="0.2">
      <c r="A499" s="31"/>
      <c r="B499" s="83"/>
      <c r="D499" s="86"/>
      <c r="E499" s="75"/>
      <c r="G499" s="86"/>
      <c r="H499" s="75"/>
      <c r="J499" s="86"/>
      <c r="K499" s="75"/>
      <c r="M499" s="86"/>
      <c r="N499" s="75"/>
      <c r="P499" s="86"/>
      <c r="Q499" s="75"/>
      <c r="S499" s="86"/>
      <c r="T499" s="75"/>
      <c r="V499" s="86"/>
      <c r="W499" s="75"/>
      <c r="Y499" s="86"/>
      <c r="Z499" s="75"/>
      <c r="AB499" s="86"/>
      <c r="AC499" s="75"/>
      <c r="AE499" s="86"/>
      <c r="AF499" s="75"/>
      <c r="AH499" s="86"/>
      <c r="AI499" s="75"/>
      <c r="AK499" s="86"/>
      <c r="AL499" s="75"/>
    </row>
    <row r="500" spans="1:38" x14ac:dyDescent="0.2">
      <c r="A500" s="31"/>
      <c r="B500" s="83"/>
      <c r="D500" s="86"/>
      <c r="E500" s="75"/>
      <c r="G500" s="86"/>
      <c r="H500" s="75"/>
      <c r="J500" s="86"/>
      <c r="K500" s="75"/>
      <c r="M500" s="86"/>
      <c r="N500" s="75"/>
      <c r="P500" s="86"/>
      <c r="Q500" s="75"/>
      <c r="S500" s="86"/>
      <c r="T500" s="75"/>
      <c r="V500" s="86"/>
      <c r="W500" s="75"/>
      <c r="Y500" s="86"/>
      <c r="Z500" s="75"/>
      <c r="AB500" s="86"/>
      <c r="AC500" s="75"/>
      <c r="AE500" s="86"/>
      <c r="AF500" s="75"/>
      <c r="AH500" s="86"/>
      <c r="AI500" s="75"/>
      <c r="AK500" s="86"/>
      <c r="AL500" s="75"/>
    </row>
    <row r="501" spans="1:38" x14ac:dyDescent="0.2">
      <c r="A501" s="31"/>
      <c r="B501" s="83"/>
      <c r="D501" s="86"/>
      <c r="E501" s="75"/>
      <c r="G501" s="86"/>
      <c r="H501" s="75"/>
      <c r="J501" s="86"/>
      <c r="K501" s="75"/>
      <c r="M501" s="86"/>
      <c r="N501" s="75"/>
      <c r="P501" s="86"/>
      <c r="Q501" s="75"/>
      <c r="S501" s="86"/>
      <c r="T501" s="75"/>
      <c r="V501" s="86"/>
      <c r="W501" s="75"/>
      <c r="Y501" s="86"/>
      <c r="Z501" s="75"/>
      <c r="AB501" s="86"/>
      <c r="AC501" s="75"/>
      <c r="AE501" s="86"/>
      <c r="AF501" s="75"/>
      <c r="AH501" s="86"/>
      <c r="AI501" s="75"/>
      <c r="AK501" s="86"/>
      <c r="AL501" s="75"/>
    </row>
    <row r="502" spans="1:38" x14ac:dyDescent="0.2">
      <c r="A502" s="31"/>
      <c r="B502" s="83"/>
      <c r="D502" s="86"/>
      <c r="E502" s="75"/>
      <c r="G502" s="86"/>
      <c r="H502" s="75"/>
      <c r="J502" s="86"/>
      <c r="K502" s="75"/>
      <c r="M502" s="86"/>
      <c r="N502" s="75"/>
      <c r="P502" s="86"/>
      <c r="Q502" s="75"/>
      <c r="S502" s="86"/>
      <c r="T502" s="75"/>
      <c r="V502" s="86"/>
      <c r="W502" s="75"/>
      <c r="Y502" s="86"/>
      <c r="Z502" s="75"/>
      <c r="AB502" s="86"/>
      <c r="AC502" s="75"/>
      <c r="AE502" s="86"/>
      <c r="AF502" s="75"/>
      <c r="AH502" s="86"/>
      <c r="AI502" s="75"/>
      <c r="AK502" s="86"/>
      <c r="AL502" s="75"/>
    </row>
    <row r="503" spans="1:38" x14ac:dyDescent="0.2">
      <c r="A503" s="31"/>
      <c r="B503" s="83"/>
      <c r="D503" s="86"/>
      <c r="E503" s="75"/>
      <c r="G503" s="86"/>
      <c r="H503" s="75"/>
      <c r="J503" s="86"/>
      <c r="K503" s="75"/>
      <c r="M503" s="86"/>
      <c r="N503" s="75"/>
      <c r="P503" s="86"/>
      <c r="Q503" s="75"/>
      <c r="S503" s="86"/>
      <c r="T503" s="75"/>
      <c r="V503" s="86"/>
      <c r="W503" s="75"/>
      <c r="Y503" s="86"/>
      <c r="Z503" s="75"/>
      <c r="AB503" s="86"/>
      <c r="AC503" s="75"/>
      <c r="AE503" s="86"/>
      <c r="AF503" s="75"/>
      <c r="AH503" s="86"/>
      <c r="AI503" s="75"/>
      <c r="AK503" s="86"/>
      <c r="AL503" s="75"/>
    </row>
    <row r="504" spans="1:38" x14ac:dyDescent="0.2">
      <c r="A504" s="31"/>
      <c r="B504" s="83"/>
      <c r="D504" s="86"/>
      <c r="E504" s="75"/>
      <c r="G504" s="86"/>
      <c r="H504" s="75"/>
      <c r="J504" s="86"/>
      <c r="K504" s="75"/>
      <c r="M504" s="86"/>
      <c r="N504" s="75"/>
      <c r="P504" s="86"/>
      <c r="Q504" s="75"/>
      <c r="S504" s="86"/>
      <c r="T504" s="75"/>
      <c r="V504" s="86"/>
      <c r="W504" s="75"/>
      <c r="Y504" s="86"/>
      <c r="Z504" s="75"/>
      <c r="AB504" s="86"/>
      <c r="AC504" s="75"/>
      <c r="AE504" s="86"/>
      <c r="AF504" s="75"/>
      <c r="AH504" s="86"/>
      <c r="AI504" s="75"/>
      <c r="AK504" s="86"/>
      <c r="AL504" s="75"/>
    </row>
    <row r="505" spans="1:38" x14ac:dyDescent="0.2">
      <c r="A505" s="31"/>
      <c r="B505" s="83"/>
      <c r="D505" s="86"/>
      <c r="E505" s="75"/>
      <c r="G505" s="86"/>
      <c r="H505" s="75"/>
      <c r="J505" s="86"/>
      <c r="K505" s="75"/>
      <c r="M505" s="86"/>
      <c r="N505" s="75"/>
      <c r="P505" s="86"/>
      <c r="Q505" s="75"/>
      <c r="S505" s="86"/>
      <c r="T505" s="75"/>
      <c r="V505" s="86"/>
      <c r="W505" s="75"/>
      <c r="Y505" s="86"/>
      <c r="Z505" s="75"/>
      <c r="AB505" s="86"/>
      <c r="AC505" s="75"/>
      <c r="AE505" s="86"/>
      <c r="AF505" s="75"/>
      <c r="AH505" s="86"/>
      <c r="AI505" s="75"/>
      <c r="AK505" s="86"/>
      <c r="AL505" s="75"/>
    </row>
    <row r="506" spans="1:38" x14ac:dyDescent="0.2">
      <c r="A506" s="31"/>
      <c r="B506" s="83"/>
      <c r="D506" s="86"/>
      <c r="E506" s="75"/>
      <c r="G506" s="86"/>
      <c r="H506" s="75"/>
      <c r="J506" s="86"/>
      <c r="K506" s="75"/>
      <c r="M506" s="86"/>
      <c r="N506" s="75"/>
      <c r="P506" s="86"/>
      <c r="Q506" s="75"/>
      <c r="S506" s="86"/>
      <c r="T506" s="75"/>
      <c r="V506" s="86"/>
      <c r="W506" s="75"/>
      <c r="Y506" s="86"/>
      <c r="Z506" s="75"/>
      <c r="AB506" s="86"/>
      <c r="AC506" s="75"/>
      <c r="AE506" s="86"/>
      <c r="AF506" s="75"/>
      <c r="AH506" s="86"/>
      <c r="AI506" s="75"/>
      <c r="AK506" s="86"/>
      <c r="AL506" s="75"/>
    </row>
    <row r="507" spans="1:38" x14ac:dyDescent="0.2">
      <c r="A507" s="31"/>
      <c r="B507" s="83"/>
      <c r="D507" s="86"/>
      <c r="E507" s="75"/>
      <c r="G507" s="86"/>
      <c r="H507" s="75"/>
      <c r="J507" s="86"/>
      <c r="K507" s="75"/>
      <c r="M507" s="86"/>
      <c r="N507" s="75"/>
      <c r="P507" s="86"/>
      <c r="Q507" s="75"/>
      <c r="S507" s="86"/>
      <c r="T507" s="75"/>
      <c r="V507" s="86"/>
      <c r="W507" s="75"/>
      <c r="Y507" s="86"/>
      <c r="Z507" s="75"/>
      <c r="AB507" s="86"/>
      <c r="AC507" s="75"/>
      <c r="AE507" s="86"/>
      <c r="AF507" s="75"/>
      <c r="AH507" s="86"/>
      <c r="AI507" s="75"/>
      <c r="AK507" s="86"/>
      <c r="AL507" s="75"/>
    </row>
    <row r="508" spans="1:38" x14ac:dyDescent="0.2">
      <c r="A508" s="31"/>
      <c r="B508" s="83"/>
      <c r="D508" s="86"/>
      <c r="E508" s="75"/>
      <c r="G508" s="86"/>
      <c r="H508" s="75"/>
      <c r="J508" s="86"/>
      <c r="K508" s="75"/>
      <c r="M508" s="86"/>
      <c r="N508" s="75"/>
      <c r="P508" s="86"/>
      <c r="Q508" s="75"/>
      <c r="S508" s="86"/>
      <c r="T508" s="75"/>
      <c r="V508" s="86"/>
      <c r="W508" s="75"/>
      <c r="Y508" s="86"/>
      <c r="Z508" s="75"/>
      <c r="AB508" s="86"/>
      <c r="AC508" s="75"/>
      <c r="AE508" s="86"/>
      <c r="AF508" s="75"/>
      <c r="AH508" s="86"/>
      <c r="AI508" s="75"/>
      <c r="AK508" s="86"/>
      <c r="AL508" s="75"/>
    </row>
    <row r="509" spans="1:38" x14ac:dyDescent="0.2">
      <c r="A509" s="31"/>
      <c r="B509" s="83"/>
      <c r="D509" s="86"/>
      <c r="E509" s="75"/>
      <c r="G509" s="86"/>
      <c r="H509" s="75"/>
      <c r="J509" s="86"/>
      <c r="K509" s="75"/>
      <c r="M509" s="86"/>
      <c r="N509" s="75"/>
      <c r="P509" s="86"/>
      <c r="Q509" s="75"/>
      <c r="S509" s="86"/>
      <c r="T509" s="75"/>
      <c r="V509" s="86"/>
      <c r="W509" s="75"/>
      <c r="Y509" s="86"/>
      <c r="Z509" s="75"/>
      <c r="AB509" s="86"/>
      <c r="AC509" s="75"/>
      <c r="AE509" s="86"/>
      <c r="AF509" s="75"/>
      <c r="AH509" s="86"/>
      <c r="AI509" s="75"/>
      <c r="AK509" s="86"/>
      <c r="AL509" s="75"/>
    </row>
    <row r="510" spans="1:38" x14ac:dyDescent="0.2">
      <c r="A510" s="31"/>
      <c r="B510" s="83"/>
      <c r="D510" s="86"/>
      <c r="E510" s="75"/>
      <c r="G510" s="86"/>
      <c r="H510" s="75"/>
      <c r="J510" s="86"/>
      <c r="K510" s="75"/>
      <c r="M510" s="86"/>
      <c r="N510" s="75"/>
      <c r="P510" s="86"/>
      <c r="Q510" s="75"/>
      <c r="S510" s="86"/>
      <c r="T510" s="75"/>
      <c r="V510" s="86"/>
      <c r="W510" s="75"/>
      <c r="Y510" s="86"/>
      <c r="Z510" s="75"/>
      <c r="AB510" s="86"/>
      <c r="AC510" s="75"/>
      <c r="AE510" s="86"/>
      <c r="AF510" s="75"/>
      <c r="AH510" s="86"/>
      <c r="AI510" s="75"/>
      <c r="AK510" s="86"/>
      <c r="AL510" s="75"/>
    </row>
    <row r="511" spans="1:38" x14ac:dyDescent="0.2">
      <c r="A511" s="31"/>
      <c r="B511" s="83"/>
      <c r="D511" s="86"/>
      <c r="E511" s="75"/>
      <c r="G511" s="86"/>
      <c r="H511" s="75"/>
      <c r="J511" s="86"/>
      <c r="K511" s="75"/>
      <c r="M511" s="86"/>
      <c r="N511" s="75"/>
      <c r="P511" s="86"/>
      <c r="Q511" s="75"/>
      <c r="S511" s="86"/>
      <c r="T511" s="75"/>
      <c r="V511" s="86"/>
      <c r="W511" s="75"/>
      <c r="Y511" s="86"/>
      <c r="Z511" s="75"/>
      <c r="AB511" s="86"/>
      <c r="AC511" s="75"/>
      <c r="AE511" s="86"/>
      <c r="AF511" s="75"/>
      <c r="AH511" s="86"/>
      <c r="AI511" s="75"/>
      <c r="AK511" s="86"/>
      <c r="AL511" s="75"/>
    </row>
    <row r="512" spans="1:38" x14ac:dyDescent="0.2">
      <c r="A512" s="31"/>
      <c r="B512" s="83"/>
      <c r="D512" s="86"/>
      <c r="E512" s="75"/>
      <c r="G512" s="86"/>
      <c r="H512" s="75"/>
      <c r="J512" s="86"/>
      <c r="K512" s="75"/>
      <c r="M512" s="86"/>
      <c r="N512" s="75"/>
      <c r="P512" s="86"/>
      <c r="Q512" s="75"/>
      <c r="S512" s="86"/>
      <c r="T512" s="75"/>
      <c r="V512" s="86"/>
      <c r="W512" s="75"/>
      <c r="Y512" s="86"/>
      <c r="Z512" s="75"/>
      <c r="AB512" s="86"/>
      <c r="AC512" s="75"/>
      <c r="AE512" s="86"/>
      <c r="AF512" s="75"/>
      <c r="AH512" s="86"/>
      <c r="AI512" s="75"/>
      <c r="AK512" s="86"/>
      <c r="AL512" s="75"/>
    </row>
    <row r="513" spans="1:38" x14ac:dyDescent="0.2">
      <c r="A513" s="31"/>
      <c r="B513" s="83"/>
      <c r="D513" s="86"/>
      <c r="E513" s="75"/>
      <c r="G513" s="86"/>
      <c r="H513" s="75"/>
      <c r="J513" s="86"/>
      <c r="K513" s="75"/>
      <c r="M513" s="86"/>
      <c r="N513" s="75"/>
      <c r="P513" s="86"/>
      <c r="Q513" s="75"/>
      <c r="S513" s="86"/>
      <c r="T513" s="75"/>
      <c r="V513" s="86"/>
      <c r="W513" s="75"/>
      <c r="Y513" s="86"/>
      <c r="Z513" s="75"/>
      <c r="AB513" s="86"/>
      <c r="AC513" s="75"/>
      <c r="AE513" s="86"/>
      <c r="AF513" s="75"/>
      <c r="AH513" s="86"/>
      <c r="AI513" s="75"/>
      <c r="AK513" s="86"/>
      <c r="AL513" s="75"/>
    </row>
    <row r="514" spans="1:38" x14ac:dyDescent="0.2">
      <c r="A514" s="31"/>
      <c r="B514" s="83"/>
      <c r="D514" s="86"/>
      <c r="E514" s="75"/>
      <c r="G514" s="86"/>
      <c r="H514" s="75"/>
      <c r="J514" s="86"/>
      <c r="K514" s="75"/>
      <c r="M514" s="86"/>
      <c r="N514" s="75"/>
      <c r="P514" s="86"/>
      <c r="Q514" s="75"/>
      <c r="S514" s="86"/>
      <c r="T514" s="75"/>
      <c r="V514" s="86"/>
      <c r="W514" s="75"/>
      <c r="Y514" s="86"/>
      <c r="Z514" s="75"/>
      <c r="AB514" s="86"/>
      <c r="AC514" s="75"/>
      <c r="AE514" s="86"/>
      <c r="AF514" s="75"/>
      <c r="AH514" s="86"/>
      <c r="AI514" s="75"/>
      <c r="AK514" s="86"/>
      <c r="AL514" s="75"/>
    </row>
    <row r="515" spans="1:38" x14ac:dyDescent="0.2">
      <c r="A515" s="31"/>
      <c r="B515" s="83"/>
      <c r="D515" s="86"/>
      <c r="E515" s="75"/>
      <c r="G515" s="86"/>
      <c r="H515" s="75"/>
      <c r="J515" s="86"/>
      <c r="K515" s="75"/>
      <c r="M515" s="86"/>
      <c r="N515" s="75"/>
      <c r="P515" s="86"/>
      <c r="Q515" s="75"/>
      <c r="S515" s="86"/>
      <c r="T515" s="75"/>
      <c r="V515" s="86"/>
      <c r="W515" s="75"/>
      <c r="Y515" s="86"/>
      <c r="Z515" s="75"/>
      <c r="AB515" s="86"/>
      <c r="AC515" s="75"/>
      <c r="AE515" s="86"/>
      <c r="AF515" s="75"/>
      <c r="AH515" s="86"/>
      <c r="AI515" s="75"/>
      <c r="AK515" s="86"/>
      <c r="AL515" s="75"/>
    </row>
    <row r="516" spans="1:38" x14ac:dyDescent="0.2">
      <c r="A516" s="31"/>
      <c r="B516" s="83"/>
      <c r="D516" s="86"/>
      <c r="E516" s="75"/>
      <c r="G516" s="86"/>
      <c r="H516" s="75"/>
      <c r="J516" s="86"/>
      <c r="K516" s="75"/>
      <c r="M516" s="86"/>
      <c r="N516" s="75"/>
      <c r="P516" s="86"/>
      <c r="Q516" s="75"/>
      <c r="S516" s="86"/>
      <c r="T516" s="75"/>
      <c r="V516" s="86"/>
      <c r="W516" s="75"/>
      <c r="Y516" s="86"/>
      <c r="Z516" s="75"/>
      <c r="AB516" s="86"/>
      <c r="AC516" s="75"/>
      <c r="AE516" s="86"/>
      <c r="AF516" s="75"/>
      <c r="AH516" s="86"/>
      <c r="AI516" s="75"/>
      <c r="AK516" s="86"/>
      <c r="AL516" s="75"/>
    </row>
    <row r="517" spans="1:38" x14ac:dyDescent="0.2">
      <c r="A517" s="31"/>
      <c r="B517" s="83"/>
      <c r="D517" s="86"/>
      <c r="E517" s="75"/>
      <c r="G517" s="86"/>
      <c r="H517" s="75"/>
      <c r="J517" s="86"/>
      <c r="K517" s="75"/>
      <c r="M517" s="86"/>
      <c r="N517" s="75"/>
      <c r="P517" s="86"/>
      <c r="Q517" s="75"/>
      <c r="S517" s="86"/>
      <c r="T517" s="75"/>
      <c r="V517" s="86"/>
      <c r="W517" s="75"/>
      <c r="Y517" s="86"/>
      <c r="Z517" s="75"/>
      <c r="AB517" s="86"/>
      <c r="AC517" s="75"/>
      <c r="AE517" s="86"/>
      <c r="AF517" s="75"/>
      <c r="AH517" s="86"/>
      <c r="AI517" s="75"/>
      <c r="AK517" s="86"/>
      <c r="AL517" s="75"/>
    </row>
    <row r="518" spans="1:38" x14ac:dyDescent="0.2">
      <c r="A518" s="31"/>
      <c r="B518" s="83"/>
      <c r="D518" s="86"/>
      <c r="E518" s="75"/>
      <c r="G518" s="86"/>
      <c r="H518" s="75"/>
      <c r="J518" s="86"/>
      <c r="K518" s="75"/>
      <c r="M518" s="86"/>
      <c r="N518" s="75"/>
      <c r="P518" s="86"/>
      <c r="Q518" s="75"/>
      <c r="S518" s="86"/>
      <c r="T518" s="75"/>
      <c r="V518" s="86"/>
      <c r="W518" s="75"/>
      <c r="Y518" s="86"/>
      <c r="Z518" s="75"/>
      <c r="AB518" s="86"/>
      <c r="AC518" s="75"/>
      <c r="AE518" s="86"/>
      <c r="AF518" s="75"/>
      <c r="AH518" s="86"/>
      <c r="AI518" s="75"/>
      <c r="AK518" s="86"/>
      <c r="AL518" s="75"/>
    </row>
    <row r="519" spans="1:38" x14ac:dyDescent="0.2">
      <c r="A519" s="31"/>
      <c r="B519" s="83"/>
      <c r="D519" s="86"/>
      <c r="E519" s="75"/>
      <c r="G519" s="86"/>
      <c r="H519" s="75"/>
      <c r="J519" s="86"/>
      <c r="K519" s="75"/>
      <c r="M519" s="86"/>
      <c r="N519" s="75"/>
      <c r="P519" s="86"/>
      <c r="Q519" s="75"/>
      <c r="S519" s="86"/>
      <c r="T519" s="75"/>
      <c r="V519" s="86"/>
      <c r="W519" s="75"/>
      <c r="Y519" s="86"/>
      <c r="Z519" s="75"/>
      <c r="AB519" s="86"/>
      <c r="AC519" s="75"/>
      <c r="AE519" s="86"/>
      <c r="AF519" s="75"/>
      <c r="AH519" s="86"/>
      <c r="AI519" s="75"/>
      <c r="AK519" s="86"/>
      <c r="AL519" s="75"/>
    </row>
    <row r="520" spans="1:38" x14ac:dyDescent="0.2">
      <c r="A520" s="31"/>
      <c r="B520" s="83"/>
      <c r="D520" s="86"/>
      <c r="E520" s="75"/>
      <c r="G520" s="86"/>
      <c r="H520" s="75"/>
      <c r="J520" s="86"/>
      <c r="K520" s="75"/>
      <c r="M520" s="86"/>
      <c r="N520" s="75"/>
      <c r="P520" s="86"/>
      <c r="Q520" s="75"/>
      <c r="S520" s="86"/>
      <c r="T520" s="75"/>
      <c r="V520" s="86"/>
      <c r="W520" s="75"/>
      <c r="Y520" s="86"/>
      <c r="Z520" s="75"/>
      <c r="AB520" s="86"/>
      <c r="AC520" s="75"/>
      <c r="AE520" s="86"/>
      <c r="AF520" s="75"/>
      <c r="AH520" s="86"/>
      <c r="AI520" s="75"/>
      <c r="AK520" s="86"/>
      <c r="AL520" s="75"/>
    </row>
    <row r="521" spans="1:38" x14ac:dyDescent="0.2">
      <c r="A521" s="31"/>
      <c r="B521" s="83"/>
      <c r="D521" s="86"/>
      <c r="E521" s="75"/>
      <c r="G521" s="86"/>
      <c r="H521" s="75"/>
      <c r="J521" s="86"/>
      <c r="K521" s="75"/>
      <c r="M521" s="86"/>
      <c r="N521" s="75"/>
      <c r="P521" s="86"/>
      <c r="Q521" s="75"/>
      <c r="S521" s="86"/>
      <c r="T521" s="75"/>
      <c r="V521" s="86"/>
      <c r="W521" s="75"/>
      <c r="Y521" s="86"/>
      <c r="Z521" s="75"/>
      <c r="AB521" s="86"/>
      <c r="AC521" s="75"/>
      <c r="AE521" s="86"/>
      <c r="AF521" s="75"/>
      <c r="AH521" s="86"/>
      <c r="AI521" s="75"/>
      <c r="AK521" s="86"/>
      <c r="AL521" s="75"/>
    </row>
    <row r="522" spans="1:38" x14ac:dyDescent="0.2">
      <c r="A522" s="31"/>
      <c r="B522" s="83"/>
      <c r="D522" s="86"/>
      <c r="E522" s="75"/>
      <c r="G522" s="86"/>
      <c r="H522" s="75"/>
      <c r="J522" s="86"/>
      <c r="K522" s="75"/>
      <c r="M522" s="86"/>
      <c r="N522" s="75"/>
      <c r="P522" s="86"/>
      <c r="Q522" s="75"/>
      <c r="S522" s="86"/>
      <c r="T522" s="75"/>
      <c r="V522" s="86"/>
      <c r="W522" s="75"/>
      <c r="Y522" s="86"/>
      <c r="Z522" s="75"/>
      <c r="AB522" s="86"/>
      <c r="AC522" s="75"/>
      <c r="AE522" s="86"/>
      <c r="AF522" s="75"/>
      <c r="AH522" s="86"/>
      <c r="AI522" s="75"/>
      <c r="AK522" s="86"/>
      <c r="AL522" s="75"/>
    </row>
    <row r="523" spans="1:38" x14ac:dyDescent="0.2">
      <c r="A523" s="31"/>
      <c r="B523" s="83"/>
      <c r="D523" s="86"/>
      <c r="E523" s="75"/>
      <c r="G523" s="86"/>
      <c r="H523" s="75"/>
      <c r="J523" s="86"/>
      <c r="K523" s="75"/>
      <c r="M523" s="86"/>
      <c r="N523" s="75"/>
      <c r="P523" s="86"/>
      <c r="Q523" s="75"/>
      <c r="S523" s="86"/>
      <c r="T523" s="75"/>
      <c r="V523" s="86"/>
      <c r="W523" s="75"/>
      <c r="Y523" s="86"/>
      <c r="Z523" s="75"/>
      <c r="AB523" s="86"/>
      <c r="AC523" s="75"/>
      <c r="AE523" s="86"/>
      <c r="AF523" s="75"/>
      <c r="AH523" s="86"/>
      <c r="AI523" s="75"/>
      <c r="AK523" s="86"/>
      <c r="AL523" s="75"/>
    </row>
    <row r="524" spans="1:38" x14ac:dyDescent="0.2">
      <c r="A524" s="31"/>
      <c r="B524" s="83"/>
      <c r="D524" s="86"/>
      <c r="E524" s="75"/>
      <c r="G524" s="86"/>
      <c r="H524" s="75"/>
      <c r="J524" s="86"/>
      <c r="K524" s="75"/>
      <c r="M524" s="86"/>
      <c r="N524" s="75"/>
      <c r="P524" s="86"/>
      <c r="Q524" s="75"/>
      <c r="S524" s="86"/>
      <c r="T524" s="75"/>
      <c r="V524" s="86"/>
      <c r="W524" s="75"/>
      <c r="Y524" s="86"/>
      <c r="Z524" s="75"/>
      <c r="AB524" s="86"/>
      <c r="AC524" s="75"/>
      <c r="AE524" s="86"/>
      <c r="AF524" s="75"/>
      <c r="AH524" s="86"/>
      <c r="AI524" s="75"/>
      <c r="AK524" s="86"/>
      <c r="AL524" s="75"/>
    </row>
    <row r="525" spans="1:38" x14ac:dyDescent="0.2">
      <c r="A525" s="31"/>
      <c r="B525" s="83"/>
      <c r="D525" s="86"/>
      <c r="E525" s="75"/>
      <c r="G525" s="86"/>
      <c r="H525" s="75"/>
      <c r="J525" s="86"/>
      <c r="K525" s="75"/>
      <c r="M525" s="86"/>
      <c r="N525" s="75"/>
      <c r="P525" s="86"/>
      <c r="Q525" s="75"/>
      <c r="S525" s="86"/>
      <c r="T525" s="75"/>
      <c r="V525" s="86"/>
      <c r="W525" s="75"/>
      <c r="Y525" s="86"/>
      <c r="Z525" s="75"/>
      <c r="AB525" s="86"/>
      <c r="AC525" s="75"/>
      <c r="AE525" s="86"/>
      <c r="AF525" s="75"/>
      <c r="AH525" s="86"/>
      <c r="AI525" s="75"/>
      <c r="AK525" s="86"/>
      <c r="AL525" s="75"/>
    </row>
    <row r="526" spans="1:38" x14ac:dyDescent="0.2">
      <c r="A526" s="31"/>
      <c r="B526" s="83"/>
      <c r="D526" s="86"/>
      <c r="E526" s="75"/>
      <c r="G526" s="86"/>
      <c r="H526" s="75"/>
      <c r="J526" s="86"/>
      <c r="K526" s="75"/>
      <c r="M526" s="86"/>
      <c r="N526" s="75"/>
      <c r="P526" s="86"/>
      <c r="Q526" s="75"/>
      <c r="S526" s="86"/>
      <c r="T526" s="75"/>
      <c r="V526" s="86"/>
      <c r="W526" s="75"/>
      <c r="Y526" s="86"/>
      <c r="Z526" s="75"/>
      <c r="AB526" s="86"/>
      <c r="AC526" s="75"/>
      <c r="AE526" s="86"/>
      <c r="AF526" s="75"/>
      <c r="AH526" s="86"/>
      <c r="AI526" s="75"/>
      <c r="AK526" s="86"/>
      <c r="AL526" s="75"/>
    </row>
    <row r="527" spans="1:38" x14ac:dyDescent="0.2">
      <c r="A527" s="31"/>
      <c r="B527" s="83"/>
      <c r="D527" s="86"/>
      <c r="E527" s="75"/>
      <c r="G527" s="86"/>
      <c r="H527" s="75"/>
      <c r="J527" s="86"/>
      <c r="K527" s="75"/>
      <c r="M527" s="86"/>
      <c r="N527" s="75"/>
      <c r="P527" s="86"/>
      <c r="Q527" s="75"/>
      <c r="S527" s="86"/>
      <c r="T527" s="75"/>
      <c r="V527" s="86"/>
      <c r="W527" s="75"/>
      <c r="Y527" s="86"/>
      <c r="Z527" s="75"/>
      <c r="AB527" s="86"/>
      <c r="AC527" s="75"/>
      <c r="AE527" s="86"/>
      <c r="AF527" s="75"/>
      <c r="AH527" s="86"/>
      <c r="AI527" s="75"/>
      <c r="AK527" s="86"/>
      <c r="AL527" s="75"/>
    </row>
    <row r="528" spans="1:38" x14ac:dyDescent="0.2">
      <c r="A528" s="31"/>
      <c r="B528" s="83"/>
      <c r="D528" s="86"/>
      <c r="E528" s="75"/>
      <c r="G528" s="86"/>
      <c r="H528" s="75"/>
      <c r="J528" s="86"/>
      <c r="K528" s="75"/>
      <c r="M528" s="86"/>
      <c r="N528" s="75"/>
      <c r="P528" s="86"/>
      <c r="Q528" s="75"/>
      <c r="S528" s="86"/>
      <c r="T528" s="75"/>
      <c r="V528" s="86"/>
      <c r="W528" s="75"/>
      <c r="Y528" s="86"/>
      <c r="Z528" s="75"/>
      <c r="AB528" s="86"/>
      <c r="AC528" s="75"/>
      <c r="AE528" s="86"/>
      <c r="AF528" s="75"/>
      <c r="AH528" s="86"/>
      <c r="AI528" s="75"/>
      <c r="AK528" s="86"/>
      <c r="AL528" s="75"/>
    </row>
    <row r="529" spans="1:38" x14ac:dyDescent="0.2">
      <c r="A529" s="31"/>
      <c r="B529" s="83"/>
      <c r="D529" s="86"/>
      <c r="E529" s="75"/>
      <c r="G529" s="86"/>
      <c r="H529" s="75"/>
      <c r="J529" s="86"/>
      <c r="K529" s="75"/>
      <c r="M529" s="86"/>
      <c r="N529" s="75"/>
      <c r="P529" s="86"/>
      <c r="Q529" s="75"/>
      <c r="S529" s="86"/>
      <c r="T529" s="75"/>
      <c r="V529" s="86"/>
      <c r="W529" s="75"/>
      <c r="Y529" s="86"/>
      <c r="Z529" s="75"/>
      <c r="AB529" s="86"/>
      <c r="AC529" s="75"/>
      <c r="AE529" s="86"/>
      <c r="AF529" s="75"/>
      <c r="AH529" s="86"/>
      <c r="AI529" s="75"/>
      <c r="AK529" s="86"/>
      <c r="AL529" s="75"/>
    </row>
    <row r="530" spans="1:38" x14ac:dyDescent="0.2">
      <c r="A530" s="31"/>
      <c r="B530" s="83"/>
      <c r="D530" s="86"/>
      <c r="E530" s="75"/>
      <c r="G530" s="86"/>
      <c r="H530" s="75"/>
      <c r="J530" s="86"/>
      <c r="K530" s="75"/>
      <c r="M530" s="86"/>
      <c r="N530" s="75"/>
      <c r="P530" s="86"/>
      <c r="Q530" s="75"/>
      <c r="S530" s="86"/>
      <c r="T530" s="75"/>
      <c r="V530" s="86"/>
      <c r="W530" s="75"/>
      <c r="Y530" s="86"/>
      <c r="Z530" s="75"/>
      <c r="AB530" s="86"/>
      <c r="AC530" s="75"/>
      <c r="AE530" s="86"/>
      <c r="AF530" s="75"/>
      <c r="AH530" s="86"/>
      <c r="AI530" s="75"/>
      <c r="AK530" s="86"/>
      <c r="AL530" s="75"/>
    </row>
    <row r="531" spans="1:38" x14ac:dyDescent="0.2">
      <c r="A531" s="31"/>
      <c r="B531" s="83"/>
      <c r="D531" s="86"/>
      <c r="E531" s="75"/>
      <c r="G531" s="86"/>
      <c r="H531" s="75"/>
      <c r="J531" s="86"/>
      <c r="K531" s="75"/>
      <c r="M531" s="86"/>
      <c r="N531" s="75"/>
      <c r="P531" s="86"/>
      <c r="Q531" s="75"/>
      <c r="S531" s="86"/>
      <c r="T531" s="75"/>
      <c r="V531" s="86"/>
      <c r="W531" s="75"/>
      <c r="Y531" s="86"/>
      <c r="Z531" s="75"/>
      <c r="AB531" s="86"/>
      <c r="AC531" s="75"/>
      <c r="AE531" s="86"/>
      <c r="AF531" s="75"/>
      <c r="AH531" s="86"/>
      <c r="AI531" s="75"/>
      <c r="AK531" s="86"/>
      <c r="AL531" s="75"/>
    </row>
    <row r="532" spans="1:38" x14ac:dyDescent="0.2">
      <c r="A532" s="31"/>
      <c r="B532" s="83"/>
      <c r="D532" s="86"/>
      <c r="E532" s="75"/>
      <c r="G532" s="86"/>
      <c r="H532" s="75"/>
      <c r="J532" s="86"/>
      <c r="K532" s="75"/>
      <c r="M532" s="86"/>
      <c r="N532" s="75"/>
      <c r="P532" s="86"/>
      <c r="Q532" s="75"/>
      <c r="S532" s="86"/>
      <c r="T532" s="75"/>
      <c r="V532" s="86"/>
      <c r="W532" s="75"/>
      <c r="Y532" s="86"/>
      <c r="Z532" s="75"/>
      <c r="AB532" s="86"/>
      <c r="AC532" s="75"/>
      <c r="AE532" s="86"/>
      <c r="AF532" s="75"/>
      <c r="AH532" s="86"/>
      <c r="AI532" s="75"/>
      <c r="AK532" s="86"/>
      <c r="AL532" s="75"/>
    </row>
    <row r="533" spans="1:38" x14ac:dyDescent="0.2">
      <c r="A533" s="31"/>
      <c r="B533" s="83"/>
      <c r="D533" s="86"/>
      <c r="E533" s="75"/>
      <c r="G533" s="86"/>
      <c r="H533" s="75"/>
      <c r="J533" s="86"/>
      <c r="K533" s="75"/>
      <c r="M533" s="86"/>
      <c r="N533" s="75"/>
      <c r="P533" s="86"/>
      <c r="Q533" s="75"/>
      <c r="S533" s="86"/>
      <c r="T533" s="75"/>
      <c r="V533" s="86"/>
      <c r="W533" s="75"/>
      <c r="Y533" s="86"/>
      <c r="Z533" s="75"/>
      <c r="AB533" s="86"/>
      <c r="AC533" s="75"/>
      <c r="AE533" s="86"/>
      <c r="AF533" s="75"/>
      <c r="AH533" s="86"/>
      <c r="AI533" s="75"/>
      <c r="AK533" s="86"/>
      <c r="AL533" s="75"/>
    </row>
    <row r="534" spans="1:38" x14ac:dyDescent="0.2">
      <c r="A534" s="31"/>
      <c r="B534" s="83"/>
      <c r="D534" s="86"/>
      <c r="E534" s="75"/>
      <c r="G534" s="86"/>
      <c r="H534" s="75"/>
      <c r="J534" s="86"/>
      <c r="K534" s="75"/>
      <c r="M534" s="86"/>
      <c r="N534" s="75"/>
      <c r="P534" s="86"/>
      <c r="Q534" s="75"/>
      <c r="S534" s="86"/>
      <c r="T534" s="75"/>
      <c r="V534" s="86"/>
      <c r="W534" s="75"/>
      <c r="Y534" s="86"/>
      <c r="Z534" s="75"/>
      <c r="AB534" s="86"/>
      <c r="AC534" s="75"/>
      <c r="AE534" s="86"/>
      <c r="AF534" s="75"/>
      <c r="AH534" s="86"/>
      <c r="AI534" s="75"/>
      <c r="AK534" s="86"/>
      <c r="AL534" s="75"/>
    </row>
    <row r="535" spans="1:38" x14ac:dyDescent="0.2">
      <c r="A535" s="31"/>
      <c r="B535" s="83"/>
      <c r="D535" s="86"/>
      <c r="E535" s="75"/>
      <c r="G535" s="86"/>
      <c r="H535" s="75"/>
      <c r="J535" s="86"/>
      <c r="K535" s="75"/>
      <c r="M535" s="86"/>
      <c r="N535" s="75"/>
      <c r="P535" s="86"/>
      <c r="Q535" s="75"/>
      <c r="S535" s="86"/>
      <c r="T535" s="75"/>
      <c r="V535" s="86"/>
      <c r="W535" s="75"/>
      <c r="Y535" s="86"/>
      <c r="Z535" s="75"/>
      <c r="AB535" s="86"/>
      <c r="AC535" s="75"/>
      <c r="AE535" s="86"/>
      <c r="AF535" s="75"/>
      <c r="AH535" s="86"/>
      <c r="AI535" s="75"/>
      <c r="AK535" s="86"/>
      <c r="AL535" s="75"/>
    </row>
    <row r="536" spans="1:38" x14ac:dyDescent="0.2">
      <c r="A536" s="31"/>
      <c r="B536" s="83"/>
      <c r="D536" s="86"/>
      <c r="E536" s="75"/>
      <c r="G536" s="86"/>
      <c r="H536" s="75"/>
      <c r="J536" s="86"/>
      <c r="K536" s="75"/>
      <c r="M536" s="86"/>
      <c r="N536" s="75"/>
      <c r="P536" s="86"/>
      <c r="Q536" s="75"/>
      <c r="S536" s="86"/>
      <c r="T536" s="75"/>
      <c r="V536" s="86"/>
      <c r="W536" s="75"/>
      <c r="Y536" s="86"/>
      <c r="Z536" s="75"/>
      <c r="AB536" s="86"/>
      <c r="AC536" s="75"/>
      <c r="AE536" s="86"/>
      <c r="AF536" s="75"/>
      <c r="AH536" s="86"/>
      <c r="AI536" s="75"/>
      <c r="AK536" s="86"/>
      <c r="AL536" s="75"/>
    </row>
    <row r="537" spans="1:38" x14ac:dyDescent="0.2">
      <c r="A537" s="31"/>
      <c r="B537" s="83"/>
      <c r="D537" s="86"/>
      <c r="E537" s="75"/>
      <c r="G537" s="86"/>
      <c r="H537" s="75"/>
      <c r="J537" s="86"/>
      <c r="K537" s="75"/>
      <c r="M537" s="86"/>
      <c r="N537" s="75"/>
      <c r="P537" s="86"/>
      <c r="Q537" s="75"/>
      <c r="S537" s="86"/>
      <c r="T537" s="75"/>
      <c r="V537" s="86"/>
      <c r="W537" s="75"/>
      <c r="Y537" s="86"/>
      <c r="Z537" s="75"/>
      <c r="AB537" s="86"/>
      <c r="AC537" s="75"/>
      <c r="AE537" s="86"/>
      <c r="AF537" s="75"/>
      <c r="AH537" s="86"/>
      <c r="AI537" s="75"/>
      <c r="AK537" s="86"/>
      <c r="AL537" s="75"/>
    </row>
    <row r="538" spans="1:38" x14ac:dyDescent="0.2">
      <c r="A538" s="31"/>
      <c r="B538" s="83"/>
      <c r="D538" s="86"/>
      <c r="E538" s="75"/>
      <c r="G538" s="86"/>
      <c r="H538" s="75"/>
      <c r="J538" s="86"/>
      <c r="K538" s="75"/>
      <c r="M538" s="86"/>
      <c r="N538" s="75"/>
      <c r="P538" s="86"/>
      <c r="Q538" s="75"/>
      <c r="S538" s="86"/>
      <c r="T538" s="75"/>
      <c r="V538" s="86"/>
      <c r="W538" s="75"/>
      <c r="Y538" s="86"/>
      <c r="Z538" s="75"/>
      <c r="AB538" s="86"/>
      <c r="AC538" s="75"/>
      <c r="AE538" s="86"/>
      <c r="AF538" s="75"/>
      <c r="AH538" s="86"/>
      <c r="AI538" s="75"/>
      <c r="AK538" s="86"/>
      <c r="AL538" s="75"/>
    </row>
    <row r="539" spans="1:38" x14ac:dyDescent="0.2">
      <c r="A539" s="31"/>
      <c r="B539" s="83"/>
      <c r="D539" s="86"/>
      <c r="E539" s="75"/>
      <c r="G539" s="86"/>
      <c r="H539" s="75"/>
      <c r="J539" s="86"/>
      <c r="K539" s="75"/>
      <c r="M539" s="86"/>
      <c r="N539" s="75"/>
      <c r="P539" s="86"/>
      <c r="Q539" s="75"/>
      <c r="S539" s="86"/>
      <c r="T539" s="75"/>
      <c r="V539" s="86"/>
      <c r="W539" s="75"/>
      <c r="Y539" s="86"/>
      <c r="Z539" s="75"/>
      <c r="AB539" s="86"/>
      <c r="AC539" s="75"/>
      <c r="AE539" s="86"/>
      <c r="AF539" s="75"/>
      <c r="AH539" s="86"/>
      <c r="AI539" s="75"/>
      <c r="AK539" s="86"/>
      <c r="AL539" s="75"/>
    </row>
    <row r="540" spans="1:38" x14ac:dyDescent="0.2">
      <c r="A540" s="31"/>
      <c r="B540" s="83"/>
      <c r="D540" s="86"/>
      <c r="E540" s="75"/>
      <c r="G540" s="86"/>
      <c r="H540" s="75"/>
      <c r="J540" s="86"/>
      <c r="K540" s="75"/>
      <c r="M540" s="86"/>
      <c r="N540" s="75"/>
      <c r="P540" s="86"/>
      <c r="Q540" s="75"/>
      <c r="S540" s="86"/>
      <c r="T540" s="75"/>
      <c r="V540" s="86"/>
      <c r="W540" s="75"/>
      <c r="Y540" s="86"/>
      <c r="Z540" s="75"/>
      <c r="AB540" s="86"/>
      <c r="AC540" s="75"/>
      <c r="AE540" s="86"/>
      <c r="AF540" s="75"/>
      <c r="AH540" s="86"/>
      <c r="AI540" s="75"/>
      <c r="AK540" s="86"/>
      <c r="AL540" s="75"/>
    </row>
    <row r="541" spans="1:38" x14ac:dyDescent="0.2">
      <c r="A541" s="31"/>
      <c r="B541" s="83"/>
      <c r="D541" s="86"/>
      <c r="E541" s="75"/>
      <c r="G541" s="86"/>
      <c r="H541" s="75"/>
      <c r="J541" s="86"/>
      <c r="K541" s="75"/>
      <c r="M541" s="86"/>
      <c r="N541" s="75"/>
      <c r="P541" s="86"/>
      <c r="Q541" s="75"/>
      <c r="S541" s="86"/>
      <c r="T541" s="75"/>
      <c r="V541" s="86"/>
      <c r="W541" s="75"/>
      <c r="Y541" s="86"/>
      <c r="Z541" s="75"/>
      <c r="AB541" s="86"/>
      <c r="AC541" s="75"/>
      <c r="AE541" s="86"/>
      <c r="AF541" s="75"/>
      <c r="AH541" s="86"/>
      <c r="AI541" s="75"/>
      <c r="AK541" s="86"/>
      <c r="AL541" s="75"/>
    </row>
    <row r="542" spans="1:38" x14ac:dyDescent="0.2">
      <c r="A542" s="31"/>
      <c r="B542" s="83"/>
      <c r="D542" s="86"/>
      <c r="E542" s="75"/>
      <c r="G542" s="86"/>
      <c r="H542" s="75"/>
      <c r="J542" s="86"/>
      <c r="K542" s="75"/>
      <c r="M542" s="86"/>
      <c r="N542" s="75"/>
      <c r="P542" s="86"/>
      <c r="Q542" s="75"/>
      <c r="S542" s="86"/>
      <c r="T542" s="75"/>
      <c r="V542" s="86"/>
      <c r="W542" s="75"/>
      <c r="Y542" s="86"/>
      <c r="Z542" s="75"/>
      <c r="AB542" s="86"/>
      <c r="AC542" s="75"/>
      <c r="AE542" s="86"/>
      <c r="AF542" s="75"/>
      <c r="AH542" s="86"/>
      <c r="AI542" s="75"/>
      <c r="AK542" s="86"/>
      <c r="AL542" s="75"/>
    </row>
    <row r="543" spans="1:38" x14ac:dyDescent="0.2">
      <c r="A543" s="31"/>
      <c r="B543" s="83"/>
      <c r="D543" s="86"/>
      <c r="E543" s="75"/>
      <c r="G543" s="86"/>
      <c r="H543" s="75"/>
      <c r="J543" s="86"/>
      <c r="K543" s="75"/>
      <c r="M543" s="86"/>
      <c r="N543" s="75"/>
      <c r="P543" s="86"/>
      <c r="Q543" s="75"/>
      <c r="S543" s="86"/>
      <c r="T543" s="75"/>
      <c r="V543" s="86"/>
      <c r="W543" s="75"/>
      <c r="Y543" s="86"/>
      <c r="Z543" s="75"/>
      <c r="AB543" s="86"/>
      <c r="AC543" s="75"/>
      <c r="AE543" s="86"/>
      <c r="AF543" s="75"/>
      <c r="AH543" s="86"/>
      <c r="AI543" s="75"/>
      <c r="AK543" s="86"/>
      <c r="AL543" s="75"/>
    </row>
    <row r="544" spans="1:38" x14ac:dyDescent="0.2">
      <c r="A544" s="31"/>
      <c r="B544" s="83"/>
      <c r="D544" s="86"/>
      <c r="E544" s="75"/>
      <c r="G544" s="86"/>
      <c r="H544" s="75"/>
      <c r="J544" s="86"/>
      <c r="K544" s="75"/>
      <c r="M544" s="86"/>
      <c r="N544" s="75"/>
      <c r="P544" s="86"/>
      <c r="Q544" s="75"/>
      <c r="S544" s="86"/>
      <c r="T544" s="75"/>
      <c r="V544" s="86"/>
      <c r="W544" s="75"/>
      <c r="Y544" s="86"/>
      <c r="Z544" s="75"/>
      <c r="AB544" s="86"/>
      <c r="AC544" s="75"/>
      <c r="AE544" s="86"/>
      <c r="AF544" s="75"/>
      <c r="AH544" s="86"/>
      <c r="AI544" s="75"/>
      <c r="AK544" s="86"/>
      <c r="AL544" s="75"/>
    </row>
    <row r="545" spans="1:38" x14ac:dyDescent="0.2">
      <c r="A545" s="31"/>
      <c r="B545" s="83"/>
      <c r="D545" s="86"/>
      <c r="E545" s="75"/>
      <c r="G545" s="86"/>
      <c r="H545" s="75"/>
      <c r="J545" s="86"/>
      <c r="K545" s="75"/>
      <c r="M545" s="86"/>
      <c r="N545" s="75"/>
      <c r="P545" s="86"/>
      <c r="Q545" s="75"/>
      <c r="S545" s="86"/>
      <c r="T545" s="75"/>
      <c r="V545" s="86"/>
      <c r="W545" s="75"/>
      <c r="Y545" s="86"/>
      <c r="Z545" s="75"/>
      <c r="AB545" s="86"/>
      <c r="AC545" s="75"/>
      <c r="AE545" s="86"/>
      <c r="AF545" s="75"/>
      <c r="AH545" s="86"/>
      <c r="AI545" s="75"/>
      <c r="AK545" s="86"/>
      <c r="AL545" s="75"/>
    </row>
    <row r="546" spans="1:38" x14ac:dyDescent="0.2">
      <c r="A546" s="31"/>
      <c r="B546" s="83"/>
      <c r="D546" s="86"/>
      <c r="E546" s="75"/>
      <c r="G546" s="86"/>
      <c r="H546" s="75"/>
      <c r="J546" s="86"/>
      <c r="K546" s="75"/>
      <c r="M546" s="86"/>
      <c r="N546" s="75"/>
      <c r="P546" s="86"/>
      <c r="Q546" s="75"/>
      <c r="S546" s="86"/>
      <c r="T546" s="75"/>
      <c r="V546" s="86"/>
      <c r="W546" s="75"/>
      <c r="Y546" s="86"/>
      <c r="Z546" s="75"/>
      <c r="AB546" s="86"/>
      <c r="AC546" s="75"/>
      <c r="AE546" s="86"/>
      <c r="AF546" s="75"/>
      <c r="AH546" s="86"/>
      <c r="AI546" s="75"/>
      <c r="AK546" s="86"/>
      <c r="AL546" s="75"/>
    </row>
    <row r="547" spans="1:38" x14ac:dyDescent="0.2">
      <c r="A547" s="31"/>
      <c r="B547" s="83"/>
      <c r="D547" s="86"/>
      <c r="E547" s="75"/>
      <c r="G547" s="86"/>
      <c r="H547" s="75"/>
      <c r="J547" s="86"/>
      <c r="K547" s="75"/>
      <c r="M547" s="86"/>
      <c r="N547" s="75"/>
      <c r="P547" s="86"/>
      <c r="Q547" s="75"/>
      <c r="S547" s="86"/>
      <c r="T547" s="75"/>
      <c r="V547" s="86"/>
      <c r="W547" s="75"/>
      <c r="Y547" s="86"/>
      <c r="Z547" s="75"/>
      <c r="AB547" s="86"/>
      <c r="AC547" s="75"/>
      <c r="AE547" s="86"/>
      <c r="AF547" s="75"/>
      <c r="AH547" s="86"/>
      <c r="AI547" s="75"/>
      <c r="AK547" s="86"/>
      <c r="AL547" s="75"/>
    </row>
    <row r="548" spans="1:38" x14ac:dyDescent="0.2">
      <c r="A548" s="31"/>
      <c r="B548" s="83"/>
      <c r="D548" s="86"/>
      <c r="E548" s="75"/>
      <c r="G548" s="86"/>
      <c r="H548" s="75"/>
      <c r="J548" s="86"/>
      <c r="K548" s="75"/>
      <c r="M548" s="86"/>
      <c r="N548" s="75"/>
      <c r="P548" s="86"/>
      <c r="Q548" s="75"/>
      <c r="S548" s="86"/>
      <c r="T548" s="75"/>
      <c r="V548" s="86"/>
      <c r="W548" s="75"/>
      <c r="Y548" s="86"/>
      <c r="Z548" s="75"/>
      <c r="AB548" s="86"/>
      <c r="AC548" s="75"/>
      <c r="AE548" s="86"/>
      <c r="AF548" s="75"/>
      <c r="AH548" s="86"/>
      <c r="AI548" s="75"/>
      <c r="AK548" s="86"/>
      <c r="AL548" s="75"/>
    </row>
    <row r="549" spans="1:38" x14ac:dyDescent="0.2">
      <c r="A549" s="31"/>
      <c r="B549" s="83"/>
      <c r="D549" s="86"/>
      <c r="E549" s="75"/>
      <c r="G549" s="86"/>
      <c r="H549" s="75"/>
      <c r="J549" s="86"/>
      <c r="K549" s="75"/>
      <c r="M549" s="86"/>
      <c r="N549" s="75"/>
      <c r="P549" s="86"/>
      <c r="Q549" s="75"/>
      <c r="S549" s="86"/>
      <c r="T549" s="75"/>
      <c r="V549" s="86"/>
      <c r="W549" s="75"/>
      <c r="Y549" s="86"/>
      <c r="Z549" s="75"/>
      <c r="AB549" s="86"/>
      <c r="AC549" s="75"/>
      <c r="AE549" s="86"/>
      <c r="AF549" s="75"/>
      <c r="AH549" s="86"/>
      <c r="AI549" s="75"/>
      <c r="AK549" s="86"/>
      <c r="AL549" s="75"/>
    </row>
    <row r="550" spans="1:38" x14ac:dyDescent="0.2">
      <c r="A550" s="31"/>
      <c r="B550" s="83"/>
      <c r="D550" s="86"/>
      <c r="E550" s="75"/>
      <c r="G550" s="86"/>
      <c r="H550" s="75"/>
      <c r="J550" s="86"/>
      <c r="K550" s="75"/>
      <c r="M550" s="86"/>
      <c r="N550" s="75"/>
      <c r="P550" s="86"/>
      <c r="Q550" s="75"/>
      <c r="S550" s="86"/>
      <c r="T550" s="75"/>
      <c r="V550" s="86"/>
      <c r="W550" s="75"/>
      <c r="Y550" s="86"/>
      <c r="Z550" s="75"/>
      <c r="AB550" s="86"/>
      <c r="AC550" s="75"/>
      <c r="AE550" s="86"/>
      <c r="AF550" s="75"/>
      <c r="AH550" s="86"/>
      <c r="AI550" s="75"/>
      <c r="AK550" s="86"/>
      <c r="AL550" s="75"/>
    </row>
    <row r="551" spans="1:38" x14ac:dyDescent="0.2">
      <c r="A551" s="31"/>
      <c r="B551" s="83"/>
      <c r="D551" s="86"/>
      <c r="E551" s="75"/>
      <c r="G551" s="86"/>
      <c r="H551" s="75"/>
      <c r="J551" s="86"/>
      <c r="K551" s="75"/>
      <c r="M551" s="86"/>
      <c r="N551" s="75"/>
      <c r="P551" s="86"/>
      <c r="Q551" s="75"/>
      <c r="S551" s="86"/>
      <c r="T551" s="75"/>
      <c r="V551" s="86"/>
      <c r="W551" s="75"/>
      <c r="Y551" s="86"/>
      <c r="Z551" s="75"/>
      <c r="AB551" s="86"/>
      <c r="AC551" s="75"/>
      <c r="AE551" s="86"/>
      <c r="AF551" s="75"/>
      <c r="AH551" s="86"/>
      <c r="AI551" s="75"/>
      <c r="AK551" s="86"/>
      <c r="AL551" s="75"/>
    </row>
    <row r="552" spans="1:38" x14ac:dyDescent="0.2">
      <c r="A552" s="31"/>
      <c r="B552" s="83"/>
      <c r="D552" s="86"/>
      <c r="E552" s="75"/>
      <c r="G552" s="86"/>
      <c r="H552" s="75"/>
      <c r="J552" s="86"/>
      <c r="K552" s="75"/>
      <c r="M552" s="86"/>
      <c r="N552" s="75"/>
      <c r="P552" s="86"/>
      <c r="Q552" s="75"/>
      <c r="S552" s="86"/>
      <c r="T552" s="75"/>
      <c r="V552" s="86"/>
      <c r="W552" s="75"/>
      <c r="Y552" s="86"/>
      <c r="Z552" s="75"/>
      <c r="AB552" s="86"/>
      <c r="AC552" s="75"/>
      <c r="AE552" s="86"/>
      <c r="AF552" s="75"/>
      <c r="AH552" s="86"/>
      <c r="AI552" s="75"/>
      <c r="AK552" s="86"/>
      <c r="AL552" s="75"/>
    </row>
    <row r="553" spans="1:38" x14ac:dyDescent="0.2">
      <c r="A553" s="31"/>
      <c r="B553" s="83"/>
      <c r="D553" s="86"/>
      <c r="E553" s="75"/>
      <c r="G553" s="86"/>
      <c r="H553" s="75"/>
      <c r="J553" s="86"/>
      <c r="K553" s="75"/>
      <c r="M553" s="86"/>
      <c r="N553" s="75"/>
      <c r="P553" s="86"/>
      <c r="Q553" s="75"/>
      <c r="S553" s="86"/>
      <c r="T553" s="75"/>
      <c r="V553" s="86"/>
      <c r="W553" s="75"/>
      <c r="Y553" s="86"/>
      <c r="Z553" s="75"/>
      <c r="AB553" s="86"/>
      <c r="AC553" s="75"/>
      <c r="AE553" s="86"/>
      <c r="AF553" s="75"/>
      <c r="AH553" s="86"/>
      <c r="AI553" s="75"/>
      <c r="AK553" s="86"/>
      <c r="AL553" s="75"/>
    </row>
    <row r="554" spans="1:38" x14ac:dyDescent="0.2">
      <c r="A554" s="31"/>
      <c r="B554" s="83"/>
      <c r="D554" s="86"/>
      <c r="E554" s="75"/>
      <c r="G554" s="86"/>
      <c r="H554" s="75"/>
      <c r="J554" s="86"/>
      <c r="K554" s="75"/>
      <c r="M554" s="86"/>
      <c r="N554" s="75"/>
      <c r="P554" s="86"/>
      <c r="Q554" s="75"/>
      <c r="S554" s="86"/>
      <c r="T554" s="75"/>
      <c r="V554" s="86"/>
      <c r="W554" s="75"/>
      <c r="Y554" s="86"/>
      <c r="Z554" s="75"/>
      <c r="AB554" s="86"/>
      <c r="AC554" s="75"/>
      <c r="AE554" s="86"/>
      <c r="AF554" s="75"/>
      <c r="AH554" s="86"/>
      <c r="AI554" s="75"/>
      <c r="AK554" s="86"/>
      <c r="AL554" s="75"/>
    </row>
    <row r="555" spans="1:38" x14ac:dyDescent="0.2">
      <c r="A555" s="31"/>
      <c r="B555" s="83"/>
      <c r="D555" s="86"/>
      <c r="E555" s="75"/>
      <c r="G555" s="86"/>
      <c r="H555" s="75"/>
      <c r="J555" s="86"/>
      <c r="K555" s="75"/>
      <c r="M555" s="86"/>
      <c r="N555" s="75"/>
      <c r="P555" s="86"/>
      <c r="Q555" s="75"/>
      <c r="S555" s="86"/>
      <c r="T555" s="75"/>
      <c r="V555" s="86"/>
      <c r="W555" s="75"/>
      <c r="Y555" s="86"/>
      <c r="Z555" s="75"/>
      <c r="AB555" s="86"/>
      <c r="AC555" s="75"/>
      <c r="AE555" s="86"/>
      <c r="AF555" s="75"/>
      <c r="AH555" s="86"/>
      <c r="AI555" s="75"/>
      <c r="AK555" s="86"/>
      <c r="AL555" s="75"/>
    </row>
    <row r="556" spans="1:38" x14ac:dyDescent="0.2">
      <c r="A556" s="31"/>
      <c r="B556" s="83"/>
      <c r="D556" s="86"/>
      <c r="E556" s="75"/>
      <c r="G556" s="86"/>
      <c r="H556" s="75"/>
      <c r="J556" s="86"/>
      <c r="K556" s="75"/>
      <c r="M556" s="86"/>
      <c r="N556" s="75"/>
      <c r="P556" s="86"/>
      <c r="Q556" s="75"/>
      <c r="S556" s="86"/>
      <c r="T556" s="75"/>
      <c r="V556" s="86"/>
      <c r="W556" s="75"/>
      <c r="Y556" s="86"/>
      <c r="Z556" s="75"/>
      <c r="AB556" s="86"/>
      <c r="AC556" s="75"/>
      <c r="AE556" s="86"/>
      <c r="AF556" s="75"/>
      <c r="AH556" s="86"/>
      <c r="AI556" s="75"/>
      <c r="AK556" s="86"/>
      <c r="AL556" s="75"/>
    </row>
    <row r="557" spans="1:38" x14ac:dyDescent="0.2">
      <c r="A557" s="31"/>
      <c r="B557" s="83"/>
      <c r="D557" s="86"/>
      <c r="E557" s="75"/>
      <c r="G557" s="86"/>
      <c r="H557" s="75"/>
      <c r="J557" s="86"/>
      <c r="K557" s="75"/>
      <c r="M557" s="86"/>
      <c r="N557" s="75"/>
      <c r="P557" s="86"/>
      <c r="Q557" s="75"/>
      <c r="S557" s="86"/>
      <c r="T557" s="75"/>
      <c r="V557" s="86"/>
      <c r="W557" s="75"/>
      <c r="Y557" s="86"/>
      <c r="Z557" s="75"/>
      <c r="AB557" s="86"/>
      <c r="AC557" s="75"/>
      <c r="AE557" s="86"/>
      <c r="AF557" s="75"/>
      <c r="AH557" s="86"/>
      <c r="AI557" s="75"/>
      <c r="AK557" s="86"/>
      <c r="AL557" s="75"/>
    </row>
    <row r="558" spans="1:38" x14ac:dyDescent="0.2">
      <c r="A558" s="31"/>
      <c r="B558" s="83"/>
      <c r="D558" s="86"/>
      <c r="E558" s="75"/>
      <c r="G558" s="86"/>
      <c r="H558" s="75"/>
      <c r="J558" s="86"/>
      <c r="K558" s="75"/>
      <c r="M558" s="86"/>
      <c r="N558" s="75"/>
      <c r="P558" s="86"/>
      <c r="Q558" s="75"/>
      <c r="S558" s="86"/>
      <c r="T558" s="75"/>
      <c r="V558" s="86"/>
      <c r="W558" s="75"/>
      <c r="Y558" s="86"/>
      <c r="Z558" s="75"/>
      <c r="AB558" s="86"/>
      <c r="AC558" s="75"/>
      <c r="AE558" s="86"/>
      <c r="AF558" s="75"/>
      <c r="AH558" s="86"/>
      <c r="AI558" s="75"/>
      <c r="AK558" s="86"/>
      <c r="AL558" s="75"/>
    </row>
    <row r="559" spans="1:38" x14ac:dyDescent="0.2">
      <c r="A559" s="31"/>
      <c r="B559" s="83"/>
      <c r="D559" s="86"/>
      <c r="E559" s="75"/>
      <c r="G559" s="86"/>
      <c r="H559" s="75"/>
      <c r="J559" s="86"/>
      <c r="K559" s="75"/>
      <c r="M559" s="86"/>
      <c r="N559" s="75"/>
      <c r="P559" s="86"/>
      <c r="Q559" s="75"/>
      <c r="S559" s="86"/>
      <c r="T559" s="75"/>
      <c r="V559" s="86"/>
      <c r="W559" s="75"/>
      <c r="Y559" s="86"/>
      <c r="Z559" s="75"/>
      <c r="AB559" s="86"/>
      <c r="AC559" s="75"/>
      <c r="AE559" s="86"/>
      <c r="AF559" s="75"/>
      <c r="AH559" s="86"/>
      <c r="AI559" s="75"/>
      <c r="AK559" s="86"/>
      <c r="AL559" s="75"/>
    </row>
    <row r="560" spans="1:38" x14ac:dyDescent="0.2">
      <c r="A560" s="31"/>
      <c r="B560" s="83"/>
      <c r="D560" s="86"/>
      <c r="E560" s="75"/>
      <c r="G560" s="86"/>
      <c r="H560" s="75"/>
      <c r="J560" s="86"/>
      <c r="K560" s="75"/>
      <c r="M560" s="86"/>
      <c r="N560" s="75"/>
      <c r="P560" s="86"/>
      <c r="Q560" s="75"/>
      <c r="S560" s="86"/>
      <c r="T560" s="75"/>
      <c r="V560" s="86"/>
      <c r="W560" s="75"/>
      <c r="Y560" s="86"/>
      <c r="Z560" s="75"/>
      <c r="AB560" s="86"/>
      <c r="AC560" s="75"/>
      <c r="AE560" s="86"/>
      <c r="AF560" s="75"/>
      <c r="AH560" s="86"/>
      <c r="AI560" s="75"/>
      <c r="AK560" s="86"/>
      <c r="AL560" s="75"/>
    </row>
    <row r="561" spans="1:38" x14ac:dyDescent="0.2">
      <c r="A561" s="31"/>
      <c r="B561" s="83"/>
      <c r="D561" s="86"/>
      <c r="E561" s="75"/>
      <c r="G561" s="86"/>
      <c r="H561" s="75"/>
      <c r="J561" s="86"/>
      <c r="K561" s="75"/>
      <c r="M561" s="86"/>
      <c r="N561" s="75"/>
      <c r="P561" s="86"/>
      <c r="Q561" s="75"/>
      <c r="S561" s="86"/>
      <c r="T561" s="75"/>
      <c r="V561" s="86"/>
      <c r="W561" s="75"/>
      <c r="Y561" s="86"/>
      <c r="Z561" s="75"/>
      <c r="AB561" s="86"/>
      <c r="AC561" s="75"/>
      <c r="AE561" s="86"/>
      <c r="AF561" s="75"/>
      <c r="AH561" s="86"/>
      <c r="AI561" s="75"/>
      <c r="AK561" s="86"/>
      <c r="AL561" s="75"/>
    </row>
    <row r="562" spans="1:38" x14ac:dyDescent="0.2">
      <c r="A562" s="31"/>
      <c r="B562" s="83"/>
      <c r="D562" s="86"/>
      <c r="E562" s="75"/>
      <c r="G562" s="86"/>
      <c r="H562" s="75"/>
      <c r="J562" s="86"/>
      <c r="K562" s="75"/>
      <c r="M562" s="86"/>
      <c r="N562" s="75"/>
      <c r="P562" s="86"/>
      <c r="Q562" s="75"/>
      <c r="S562" s="86"/>
      <c r="T562" s="75"/>
      <c r="V562" s="86"/>
      <c r="W562" s="75"/>
      <c r="Y562" s="86"/>
      <c r="Z562" s="75"/>
      <c r="AB562" s="86"/>
      <c r="AC562" s="75"/>
      <c r="AE562" s="86"/>
      <c r="AF562" s="75"/>
      <c r="AH562" s="86"/>
      <c r="AI562" s="75"/>
      <c r="AK562" s="86"/>
      <c r="AL562" s="75"/>
    </row>
    <row r="563" spans="1:38" x14ac:dyDescent="0.2">
      <c r="A563" s="31"/>
      <c r="B563" s="83"/>
      <c r="D563" s="86"/>
      <c r="E563" s="75"/>
      <c r="G563" s="86"/>
      <c r="H563" s="75"/>
      <c r="J563" s="86"/>
      <c r="K563" s="75"/>
      <c r="M563" s="86"/>
      <c r="N563" s="75"/>
      <c r="P563" s="86"/>
      <c r="Q563" s="75"/>
      <c r="S563" s="86"/>
      <c r="T563" s="75"/>
      <c r="V563" s="86"/>
      <c r="W563" s="75"/>
      <c r="Y563" s="86"/>
      <c r="Z563" s="75"/>
      <c r="AB563" s="86"/>
      <c r="AC563" s="75"/>
      <c r="AE563" s="86"/>
      <c r="AF563" s="75"/>
      <c r="AH563" s="86"/>
      <c r="AI563" s="75"/>
      <c r="AK563" s="86"/>
      <c r="AL563" s="75"/>
    </row>
    <row r="564" spans="1:38" x14ac:dyDescent="0.2">
      <c r="A564" s="31"/>
      <c r="B564" s="83"/>
      <c r="D564" s="86"/>
      <c r="E564" s="75"/>
      <c r="G564" s="86"/>
      <c r="H564" s="75"/>
      <c r="J564" s="86"/>
      <c r="K564" s="75"/>
      <c r="M564" s="86"/>
      <c r="N564" s="75"/>
      <c r="P564" s="86"/>
      <c r="Q564" s="75"/>
      <c r="S564" s="86"/>
      <c r="T564" s="75"/>
      <c r="V564" s="86"/>
      <c r="W564" s="75"/>
      <c r="Y564" s="86"/>
      <c r="Z564" s="75"/>
      <c r="AB564" s="86"/>
      <c r="AC564" s="75"/>
      <c r="AE564" s="86"/>
      <c r="AF564" s="75"/>
      <c r="AH564" s="86"/>
      <c r="AI564" s="75"/>
      <c r="AK564" s="86"/>
      <c r="AL564" s="75"/>
    </row>
    <row r="565" spans="1:38" x14ac:dyDescent="0.2">
      <c r="A565" s="31"/>
      <c r="B565" s="83"/>
      <c r="D565" s="86"/>
      <c r="E565" s="75"/>
      <c r="G565" s="86"/>
      <c r="H565" s="75"/>
      <c r="J565" s="86"/>
      <c r="K565" s="75"/>
      <c r="M565" s="86"/>
      <c r="N565" s="75"/>
      <c r="P565" s="86"/>
      <c r="Q565" s="75"/>
      <c r="S565" s="86"/>
      <c r="T565" s="75"/>
      <c r="V565" s="86"/>
      <c r="W565" s="75"/>
      <c r="Y565" s="86"/>
      <c r="Z565" s="75"/>
      <c r="AB565" s="86"/>
      <c r="AC565" s="75"/>
      <c r="AE565" s="86"/>
      <c r="AF565" s="75"/>
      <c r="AH565" s="86"/>
      <c r="AI565" s="75"/>
      <c r="AK565" s="86"/>
      <c r="AL565" s="75"/>
    </row>
    <row r="566" spans="1:38" x14ac:dyDescent="0.2">
      <c r="A566" s="31"/>
      <c r="B566" s="83"/>
      <c r="D566" s="86"/>
      <c r="E566" s="75"/>
      <c r="G566" s="86"/>
      <c r="H566" s="75"/>
      <c r="J566" s="86"/>
      <c r="K566" s="75"/>
      <c r="M566" s="86"/>
      <c r="N566" s="75"/>
      <c r="P566" s="86"/>
      <c r="Q566" s="75"/>
      <c r="S566" s="86"/>
      <c r="T566" s="75"/>
      <c r="V566" s="86"/>
      <c r="W566" s="75"/>
      <c r="Y566" s="86"/>
      <c r="Z566" s="75"/>
      <c r="AB566" s="86"/>
      <c r="AC566" s="75"/>
      <c r="AE566" s="86"/>
      <c r="AF566" s="75"/>
      <c r="AH566" s="86"/>
      <c r="AI566" s="75"/>
      <c r="AK566" s="86"/>
      <c r="AL566" s="75"/>
    </row>
    <row r="567" spans="1:38" x14ac:dyDescent="0.2">
      <c r="A567" s="31"/>
      <c r="B567" s="83"/>
      <c r="D567" s="86"/>
      <c r="E567" s="75"/>
      <c r="G567" s="86"/>
      <c r="H567" s="75"/>
      <c r="J567" s="86"/>
      <c r="K567" s="75"/>
      <c r="M567" s="86"/>
      <c r="N567" s="75"/>
      <c r="P567" s="86"/>
      <c r="Q567" s="75"/>
      <c r="S567" s="86"/>
      <c r="T567" s="75"/>
      <c r="V567" s="86"/>
      <c r="W567" s="75"/>
      <c r="Y567" s="86"/>
      <c r="Z567" s="75"/>
      <c r="AB567" s="86"/>
      <c r="AC567" s="75"/>
      <c r="AE567" s="86"/>
      <c r="AF567" s="75"/>
      <c r="AH567" s="86"/>
      <c r="AI567" s="75"/>
      <c r="AK567" s="86"/>
      <c r="AL567" s="75"/>
    </row>
    <row r="568" spans="1:38" x14ac:dyDescent="0.2">
      <c r="A568" s="31"/>
      <c r="B568" s="83"/>
      <c r="D568" s="86"/>
      <c r="E568" s="75"/>
      <c r="G568" s="86"/>
      <c r="H568" s="75"/>
      <c r="J568" s="86"/>
      <c r="K568" s="75"/>
      <c r="M568" s="86"/>
      <c r="N568" s="75"/>
      <c r="P568" s="86"/>
      <c r="Q568" s="75"/>
      <c r="S568" s="86"/>
      <c r="T568" s="75"/>
      <c r="V568" s="86"/>
      <c r="W568" s="75"/>
      <c r="Y568" s="86"/>
      <c r="Z568" s="75"/>
      <c r="AB568" s="86"/>
      <c r="AC568" s="75"/>
      <c r="AE568" s="86"/>
      <c r="AF568" s="75"/>
      <c r="AH568" s="86"/>
      <c r="AI568" s="75"/>
      <c r="AK568" s="86"/>
      <c r="AL568" s="75"/>
    </row>
    <row r="569" spans="1:38" x14ac:dyDescent="0.2">
      <c r="A569" s="31"/>
      <c r="B569" s="83"/>
      <c r="D569" s="86"/>
      <c r="E569" s="75"/>
      <c r="G569" s="86"/>
      <c r="H569" s="75"/>
      <c r="J569" s="86"/>
      <c r="K569" s="75"/>
      <c r="M569" s="86"/>
      <c r="N569" s="75"/>
      <c r="P569" s="86"/>
      <c r="Q569" s="75"/>
      <c r="S569" s="86"/>
      <c r="T569" s="75"/>
      <c r="V569" s="86"/>
      <c r="W569" s="75"/>
      <c r="Y569" s="86"/>
      <c r="Z569" s="75"/>
      <c r="AB569" s="86"/>
      <c r="AC569" s="75"/>
      <c r="AE569" s="86"/>
      <c r="AF569" s="75"/>
      <c r="AH569" s="86"/>
      <c r="AI569" s="75"/>
      <c r="AK569" s="86"/>
      <c r="AL569" s="75"/>
    </row>
    <row r="570" spans="1:38" x14ac:dyDescent="0.2">
      <c r="A570" s="31"/>
      <c r="B570" s="83"/>
      <c r="D570" s="86"/>
      <c r="E570" s="75"/>
      <c r="G570" s="86"/>
      <c r="H570" s="75"/>
      <c r="J570" s="86"/>
      <c r="K570" s="75"/>
      <c r="M570" s="86"/>
      <c r="N570" s="75"/>
      <c r="P570" s="86"/>
      <c r="Q570" s="75"/>
      <c r="S570" s="86"/>
      <c r="T570" s="75"/>
      <c r="V570" s="86"/>
      <c r="W570" s="75"/>
      <c r="Y570" s="86"/>
      <c r="Z570" s="75"/>
      <c r="AB570" s="86"/>
      <c r="AC570" s="75"/>
      <c r="AE570" s="86"/>
      <c r="AF570" s="75"/>
      <c r="AH570" s="86"/>
      <c r="AI570" s="75"/>
      <c r="AK570" s="86"/>
      <c r="AL570" s="75"/>
    </row>
    <row r="571" spans="1:38" x14ac:dyDescent="0.2">
      <c r="A571" s="31"/>
      <c r="B571" s="83"/>
      <c r="D571" s="86"/>
      <c r="E571" s="75"/>
      <c r="G571" s="86"/>
      <c r="H571" s="75"/>
      <c r="J571" s="86"/>
      <c r="K571" s="75"/>
      <c r="M571" s="86"/>
      <c r="N571" s="75"/>
      <c r="P571" s="86"/>
      <c r="Q571" s="75"/>
      <c r="S571" s="86"/>
      <c r="T571" s="75"/>
      <c r="V571" s="86"/>
      <c r="W571" s="75"/>
      <c r="Y571" s="86"/>
      <c r="Z571" s="75"/>
      <c r="AB571" s="86"/>
      <c r="AC571" s="75"/>
      <c r="AE571" s="86"/>
      <c r="AF571" s="75"/>
      <c r="AH571" s="86"/>
      <c r="AI571" s="75"/>
      <c r="AK571" s="86"/>
      <c r="AL571" s="75"/>
    </row>
    <row r="572" spans="1:38" x14ac:dyDescent="0.2">
      <c r="A572" s="31"/>
      <c r="B572" s="83"/>
      <c r="D572" s="86"/>
      <c r="E572" s="75"/>
      <c r="G572" s="86"/>
      <c r="H572" s="75"/>
      <c r="J572" s="86"/>
      <c r="K572" s="75"/>
      <c r="M572" s="86"/>
      <c r="N572" s="75"/>
      <c r="P572" s="86"/>
      <c r="Q572" s="75"/>
      <c r="S572" s="86"/>
      <c r="T572" s="75"/>
      <c r="V572" s="86"/>
      <c r="W572" s="75"/>
      <c r="Y572" s="86"/>
      <c r="Z572" s="75"/>
      <c r="AB572" s="86"/>
      <c r="AC572" s="75"/>
      <c r="AE572" s="86"/>
      <c r="AF572" s="75"/>
      <c r="AH572" s="86"/>
      <c r="AI572" s="75"/>
      <c r="AK572" s="86"/>
      <c r="AL572" s="75"/>
    </row>
    <row r="573" spans="1:38" x14ac:dyDescent="0.2">
      <c r="A573" s="31"/>
      <c r="B573" s="83"/>
      <c r="D573" s="86"/>
      <c r="E573" s="75"/>
      <c r="G573" s="86"/>
      <c r="H573" s="75"/>
      <c r="J573" s="86"/>
      <c r="K573" s="75"/>
      <c r="M573" s="86"/>
      <c r="N573" s="75"/>
      <c r="P573" s="86"/>
      <c r="Q573" s="75"/>
      <c r="S573" s="86"/>
      <c r="T573" s="75"/>
      <c r="V573" s="86"/>
      <c r="W573" s="75"/>
      <c r="Y573" s="86"/>
      <c r="Z573" s="75"/>
      <c r="AB573" s="86"/>
      <c r="AC573" s="75"/>
      <c r="AE573" s="86"/>
      <c r="AF573" s="75"/>
      <c r="AH573" s="86"/>
      <c r="AI573" s="75"/>
      <c r="AK573" s="86"/>
      <c r="AL573" s="75"/>
    </row>
    <row r="574" spans="1:38" x14ac:dyDescent="0.2">
      <c r="A574" s="31"/>
      <c r="B574" s="83"/>
      <c r="D574" s="86"/>
      <c r="E574" s="75"/>
      <c r="G574" s="86"/>
      <c r="H574" s="75"/>
      <c r="J574" s="86"/>
      <c r="K574" s="75"/>
      <c r="M574" s="86"/>
      <c r="N574" s="75"/>
      <c r="P574" s="86"/>
      <c r="Q574" s="75"/>
      <c r="S574" s="86"/>
      <c r="T574" s="75"/>
      <c r="V574" s="86"/>
      <c r="W574" s="75"/>
      <c r="Y574" s="86"/>
      <c r="Z574" s="75"/>
      <c r="AB574" s="86"/>
      <c r="AC574" s="75"/>
      <c r="AE574" s="86"/>
      <c r="AF574" s="75"/>
      <c r="AH574" s="86"/>
      <c r="AI574" s="75"/>
      <c r="AK574" s="86"/>
      <c r="AL574" s="75"/>
    </row>
    <row r="575" spans="1:38" x14ac:dyDescent="0.2">
      <c r="A575" s="31"/>
      <c r="B575" s="83"/>
      <c r="D575" s="86"/>
      <c r="E575" s="75"/>
      <c r="G575" s="86"/>
      <c r="H575" s="75"/>
      <c r="J575" s="86"/>
      <c r="K575" s="75"/>
      <c r="M575" s="86"/>
      <c r="N575" s="75"/>
      <c r="P575" s="86"/>
      <c r="Q575" s="75"/>
      <c r="S575" s="86"/>
      <c r="T575" s="75"/>
      <c r="V575" s="86"/>
      <c r="W575" s="75"/>
      <c r="Y575" s="86"/>
      <c r="Z575" s="75"/>
      <c r="AB575" s="86"/>
      <c r="AC575" s="75"/>
      <c r="AE575" s="86"/>
      <c r="AF575" s="75"/>
      <c r="AH575" s="86"/>
      <c r="AI575" s="75"/>
      <c r="AK575" s="86"/>
      <c r="AL575" s="75"/>
    </row>
    <row r="576" spans="1:38" x14ac:dyDescent="0.2">
      <c r="A576" s="31"/>
      <c r="B576" s="83"/>
      <c r="D576" s="86"/>
      <c r="E576" s="75"/>
      <c r="G576" s="86"/>
      <c r="H576" s="75"/>
      <c r="J576" s="86"/>
      <c r="K576" s="75"/>
      <c r="M576" s="86"/>
      <c r="N576" s="75"/>
      <c r="P576" s="86"/>
      <c r="Q576" s="75"/>
      <c r="S576" s="86"/>
      <c r="T576" s="75"/>
      <c r="V576" s="86"/>
      <c r="W576" s="75"/>
      <c r="Y576" s="86"/>
      <c r="Z576" s="75"/>
      <c r="AB576" s="86"/>
      <c r="AC576" s="75"/>
      <c r="AE576" s="86"/>
      <c r="AF576" s="75"/>
      <c r="AH576" s="86"/>
      <c r="AI576" s="75"/>
      <c r="AK576" s="86"/>
      <c r="AL576" s="75"/>
    </row>
    <row r="577" spans="1:38" x14ac:dyDescent="0.2">
      <c r="A577" s="31"/>
      <c r="B577" s="83"/>
      <c r="D577" s="86"/>
      <c r="E577" s="75"/>
      <c r="G577" s="86"/>
      <c r="H577" s="75"/>
      <c r="J577" s="86"/>
      <c r="K577" s="75"/>
      <c r="M577" s="86"/>
      <c r="N577" s="75"/>
      <c r="P577" s="86"/>
      <c r="Q577" s="75"/>
      <c r="S577" s="86"/>
      <c r="T577" s="75"/>
      <c r="V577" s="86"/>
      <c r="W577" s="75"/>
      <c r="Y577" s="86"/>
      <c r="Z577" s="75"/>
      <c r="AB577" s="86"/>
      <c r="AC577" s="75"/>
      <c r="AE577" s="86"/>
      <c r="AF577" s="75"/>
      <c r="AH577" s="86"/>
      <c r="AI577" s="75"/>
      <c r="AK577" s="86"/>
      <c r="AL577" s="75"/>
    </row>
    <row r="578" spans="1:38" x14ac:dyDescent="0.2">
      <c r="A578" s="31"/>
      <c r="B578" s="83"/>
      <c r="D578" s="86"/>
      <c r="E578" s="75"/>
      <c r="G578" s="86"/>
      <c r="H578" s="75"/>
      <c r="J578" s="86"/>
      <c r="K578" s="75"/>
      <c r="M578" s="86"/>
      <c r="N578" s="75"/>
      <c r="P578" s="86"/>
      <c r="Q578" s="75"/>
      <c r="S578" s="86"/>
      <c r="T578" s="75"/>
      <c r="V578" s="86"/>
      <c r="W578" s="75"/>
      <c r="Y578" s="86"/>
      <c r="Z578" s="75"/>
      <c r="AB578" s="86"/>
      <c r="AC578" s="75"/>
      <c r="AE578" s="86"/>
      <c r="AF578" s="75"/>
      <c r="AH578" s="86"/>
      <c r="AI578" s="75"/>
      <c r="AK578" s="86"/>
      <c r="AL578" s="75"/>
    </row>
    <row r="579" spans="1:38" x14ac:dyDescent="0.2">
      <c r="A579" s="31"/>
      <c r="B579" s="83"/>
      <c r="D579" s="86"/>
      <c r="E579" s="75"/>
      <c r="G579" s="86"/>
      <c r="H579" s="75"/>
      <c r="J579" s="86"/>
      <c r="K579" s="75"/>
      <c r="M579" s="86"/>
      <c r="N579" s="75"/>
      <c r="P579" s="86"/>
      <c r="Q579" s="75"/>
      <c r="S579" s="86"/>
      <c r="T579" s="75"/>
      <c r="V579" s="86"/>
      <c r="W579" s="75"/>
      <c r="Y579" s="86"/>
      <c r="Z579" s="75"/>
      <c r="AB579" s="86"/>
      <c r="AC579" s="75"/>
      <c r="AE579" s="86"/>
      <c r="AF579" s="75"/>
      <c r="AH579" s="86"/>
      <c r="AI579" s="75"/>
      <c r="AK579" s="86"/>
      <c r="AL579" s="75"/>
    </row>
    <row r="580" spans="1:38" x14ac:dyDescent="0.2">
      <c r="A580" s="31"/>
      <c r="B580" s="83"/>
      <c r="D580" s="86"/>
      <c r="E580" s="75"/>
      <c r="G580" s="86"/>
      <c r="H580" s="75"/>
      <c r="J580" s="86"/>
      <c r="K580" s="75"/>
      <c r="M580" s="86"/>
      <c r="N580" s="75"/>
      <c r="P580" s="86"/>
      <c r="Q580" s="75"/>
      <c r="S580" s="86"/>
      <c r="T580" s="75"/>
      <c r="V580" s="86"/>
      <c r="W580" s="75"/>
      <c r="Y580" s="86"/>
      <c r="Z580" s="75"/>
      <c r="AB580" s="86"/>
      <c r="AC580" s="75"/>
      <c r="AE580" s="86"/>
      <c r="AF580" s="75"/>
      <c r="AH580" s="86"/>
      <c r="AI580" s="75"/>
      <c r="AK580" s="86"/>
      <c r="AL580" s="75"/>
    </row>
    <row r="581" spans="1:38" x14ac:dyDescent="0.2">
      <c r="A581" s="31"/>
      <c r="B581" s="83"/>
      <c r="D581" s="86"/>
      <c r="E581" s="75"/>
      <c r="G581" s="86"/>
      <c r="H581" s="75"/>
      <c r="J581" s="86"/>
      <c r="K581" s="75"/>
      <c r="M581" s="86"/>
      <c r="N581" s="75"/>
      <c r="P581" s="86"/>
      <c r="Q581" s="75"/>
      <c r="S581" s="86"/>
      <c r="T581" s="75"/>
      <c r="V581" s="86"/>
      <c r="W581" s="75"/>
      <c r="Y581" s="86"/>
      <c r="Z581" s="75"/>
      <c r="AB581" s="86"/>
      <c r="AC581" s="75"/>
      <c r="AE581" s="86"/>
      <c r="AF581" s="75"/>
      <c r="AH581" s="86"/>
      <c r="AI581" s="75"/>
      <c r="AK581" s="86"/>
      <c r="AL581" s="75"/>
    </row>
    <row r="582" spans="1:38" x14ac:dyDescent="0.2">
      <c r="A582" s="31"/>
      <c r="B582" s="83"/>
      <c r="D582" s="86"/>
      <c r="E582" s="75"/>
      <c r="G582" s="86"/>
      <c r="H582" s="75"/>
      <c r="J582" s="86"/>
      <c r="K582" s="75"/>
      <c r="M582" s="86"/>
      <c r="N582" s="75"/>
      <c r="P582" s="86"/>
      <c r="Q582" s="75"/>
      <c r="S582" s="86"/>
      <c r="T582" s="75"/>
      <c r="V582" s="86"/>
      <c r="W582" s="75"/>
      <c r="Y582" s="86"/>
      <c r="Z582" s="75"/>
      <c r="AB582" s="86"/>
      <c r="AC582" s="75"/>
      <c r="AE582" s="86"/>
      <c r="AF582" s="75"/>
      <c r="AH582" s="86"/>
      <c r="AI582" s="75"/>
      <c r="AK582" s="86"/>
      <c r="AL582" s="75"/>
    </row>
    <row r="583" spans="1:38" x14ac:dyDescent="0.2">
      <c r="A583" s="31"/>
      <c r="B583" s="83"/>
      <c r="D583" s="86"/>
      <c r="E583" s="75"/>
      <c r="G583" s="86"/>
      <c r="H583" s="75"/>
      <c r="J583" s="86"/>
      <c r="K583" s="75"/>
      <c r="M583" s="86"/>
      <c r="N583" s="75"/>
      <c r="P583" s="86"/>
      <c r="Q583" s="75"/>
      <c r="S583" s="86"/>
      <c r="T583" s="75"/>
      <c r="V583" s="86"/>
      <c r="W583" s="75"/>
      <c r="Y583" s="86"/>
      <c r="Z583" s="75"/>
      <c r="AB583" s="86"/>
      <c r="AC583" s="75"/>
      <c r="AE583" s="86"/>
      <c r="AF583" s="75"/>
      <c r="AH583" s="86"/>
      <c r="AI583" s="75"/>
      <c r="AK583" s="86"/>
      <c r="AL583" s="75"/>
    </row>
    <row r="584" spans="1:38" x14ac:dyDescent="0.2">
      <c r="A584" s="31"/>
      <c r="B584" s="83"/>
      <c r="D584" s="86"/>
      <c r="E584" s="75"/>
      <c r="G584" s="86"/>
      <c r="H584" s="75"/>
      <c r="J584" s="86"/>
      <c r="K584" s="75"/>
      <c r="M584" s="86"/>
      <c r="N584" s="75"/>
      <c r="P584" s="86"/>
      <c r="Q584" s="75"/>
      <c r="S584" s="86"/>
      <c r="T584" s="75"/>
      <c r="V584" s="86"/>
      <c r="W584" s="75"/>
      <c r="Y584" s="86"/>
      <c r="Z584" s="75"/>
      <c r="AB584" s="86"/>
      <c r="AC584" s="75"/>
      <c r="AE584" s="86"/>
      <c r="AF584" s="75"/>
      <c r="AH584" s="86"/>
      <c r="AI584" s="75"/>
      <c r="AK584" s="86"/>
      <c r="AL584" s="75"/>
    </row>
    <row r="585" spans="1:38" x14ac:dyDescent="0.2">
      <c r="A585" s="31"/>
      <c r="B585" s="83"/>
      <c r="D585" s="86"/>
      <c r="E585" s="75"/>
      <c r="G585" s="86"/>
      <c r="H585" s="75"/>
      <c r="J585" s="86"/>
      <c r="K585" s="75"/>
      <c r="M585" s="86"/>
      <c r="N585" s="75"/>
      <c r="P585" s="86"/>
      <c r="Q585" s="75"/>
      <c r="S585" s="86"/>
      <c r="T585" s="75"/>
      <c r="V585" s="86"/>
      <c r="W585" s="75"/>
      <c r="Y585" s="86"/>
      <c r="Z585" s="75"/>
      <c r="AB585" s="86"/>
      <c r="AC585" s="75"/>
      <c r="AE585" s="86"/>
      <c r="AF585" s="75"/>
      <c r="AH585" s="86"/>
      <c r="AI585" s="75"/>
      <c r="AK585" s="86"/>
      <c r="AL585" s="75"/>
    </row>
    <row r="586" spans="1:38" x14ac:dyDescent="0.2">
      <c r="A586" s="31"/>
      <c r="B586" s="83"/>
      <c r="D586" s="86"/>
      <c r="E586" s="75"/>
      <c r="G586" s="86"/>
      <c r="H586" s="75"/>
      <c r="J586" s="86"/>
      <c r="K586" s="75"/>
      <c r="M586" s="86"/>
      <c r="N586" s="75"/>
      <c r="P586" s="86"/>
      <c r="Q586" s="75"/>
      <c r="S586" s="86"/>
      <c r="T586" s="75"/>
      <c r="V586" s="86"/>
      <c r="W586" s="75"/>
      <c r="Y586" s="86"/>
      <c r="Z586" s="75"/>
      <c r="AB586" s="86"/>
      <c r="AC586" s="75"/>
      <c r="AE586" s="86"/>
      <c r="AF586" s="75"/>
      <c r="AH586" s="86"/>
      <c r="AI586" s="75"/>
      <c r="AK586" s="86"/>
      <c r="AL586" s="75"/>
    </row>
    <row r="587" spans="1:38" x14ac:dyDescent="0.2">
      <c r="A587" s="31"/>
      <c r="B587" s="83"/>
      <c r="D587" s="86"/>
      <c r="E587" s="75"/>
      <c r="G587" s="86"/>
      <c r="H587" s="75"/>
      <c r="J587" s="86"/>
      <c r="K587" s="75"/>
      <c r="M587" s="86"/>
      <c r="N587" s="75"/>
      <c r="P587" s="86"/>
      <c r="Q587" s="75"/>
      <c r="S587" s="86"/>
      <c r="T587" s="75"/>
      <c r="V587" s="86"/>
      <c r="W587" s="75"/>
      <c r="Y587" s="86"/>
      <c r="Z587" s="75"/>
      <c r="AB587" s="86"/>
      <c r="AC587" s="75"/>
      <c r="AE587" s="86"/>
      <c r="AF587" s="75"/>
      <c r="AH587" s="86"/>
      <c r="AI587" s="75"/>
      <c r="AK587" s="86"/>
      <c r="AL587" s="75"/>
    </row>
    <row r="588" spans="1:38" x14ac:dyDescent="0.2">
      <c r="A588" s="31"/>
      <c r="B588" s="83"/>
      <c r="D588" s="86"/>
      <c r="E588" s="75"/>
      <c r="G588" s="86"/>
      <c r="H588" s="75"/>
      <c r="J588" s="86"/>
      <c r="K588" s="75"/>
      <c r="M588" s="86"/>
      <c r="N588" s="75"/>
      <c r="P588" s="86"/>
      <c r="Q588" s="75"/>
      <c r="S588" s="86"/>
      <c r="T588" s="75"/>
      <c r="V588" s="86"/>
      <c r="W588" s="75"/>
      <c r="Y588" s="86"/>
      <c r="Z588" s="75"/>
      <c r="AB588" s="86"/>
      <c r="AC588" s="75"/>
      <c r="AE588" s="86"/>
      <c r="AF588" s="75"/>
      <c r="AH588" s="86"/>
      <c r="AI588" s="75"/>
      <c r="AK588" s="86"/>
      <c r="AL588" s="75"/>
    </row>
    <row r="589" spans="1:38" x14ac:dyDescent="0.2">
      <c r="A589" s="31"/>
      <c r="B589" s="83"/>
      <c r="D589" s="86"/>
      <c r="E589" s="75"/>
      <c r="G589" s="86"/>
      <c r="H589" s="75"/>
      <c r="J589" s="86"/>
      <c r="K589" s="75"/>
      <c r="M589" s="86"/>
      <c r="N589" s="75"/>
      <c r="P589" s="86"/>
      <c r="Q589" s="75"/>
      <c r="S589" s="86"/>
      <c r="T589" s="75"/>
      <c r="V589" s="86"/>
      <c r="W589" s="75"/>
      <c r="Y589" s="86"/>
      <c r="Z589" s="75"/>
      <c r="AB589" s="86"/>
      <c r="AC589" s="75"/>
      <c r="AE589" s="86"/>
      <c r="AF589" s="75"/>
      <c r="AH589" s="86"/>
      <c r="AI589" s="75"/>
      <c r="AK589" s="86"/>
      <c r="AL589" s="75"/>
    </row>
    <row r="590" spans="1:38" x14ac:dyDescent="0.2">
      <c r="A590" s="31"/>
      <c r="B590" s="83"/>
      <c r="D590" s="86"/>
      <c r="E590" s="75"/>
      <c r="G590" s="86"/>
      <c r="H590" s="75"/>
      <c r="J590" s="86"/>
      <c r="K590" s="75"/>
      <c r="M590" s="86"/>
      <c r="N590" s="75"/>
      <c r="P590" s="86"/>
      <c r="Q590" s="75"/>
      <c r="S590" s="86"/>
      <c r="T590" s="75"/>
      <c r="V590" s="86"/>
      <c r="W590" s="75"/>
      <c r="Y590" s="86"/>
      <c r="Z590" s="75"/>
      <c r="AB590" s="86"/>
      <c r="AC590" s="75"/>
      <c r="AE590" s="86"/>
      <c r="AF590" s="75"/>
      <c r="AH590" s="86"/>
      <c r="AI590" s="75"/>
      <c r="AK590" s="86"/>
      <c r="AL590" s="75"/>
    </row>
    <row r="591" spans="1:38" x14ac:dyDescent="0.2">
      <c r="A591" s="31"/>
      <c r="B591" s="83"/>
      <c r="D591" s="86"/>
      <c r="E591" s="75"/>
      <c r="G591" s="86"/>
      <c r="H591" s="75"/>
      <c r="J591" s="86"/>
      <c r="K591" s="75"/>
      <c r="M591" s="86"/>
      <c r="N591" s="75"/>
      <c r="P591" s="86"/>
      <c r="Q591" s="75"/>
      <c r="S591" s="86"/>
      <c r="T591" s="75"/>
      <c r="V591" s="86"/>
      <c r="W591" s="75"/>
      <c r="Y591" s="86"/>
      <c r="Z591" s="75"/>
      <c r="AB591" s="86"/>
      <c r="AC591" s="75"/>
      <c r="AE591" s="86"/>
      <c r="AF591" s="75"/>
      <c r="AH591" s="86"/>
      <c r="AI591" s="75"/>
      <c r="AK591" s="86"/>
      <c r="AL591" s="75"/>
    </row>
    <row r="592" spans="1:38" x14ac:dyDescent="0.2">
      <c r="A592" s="31"/>
      <c r="B592" s="83"/>
      <c r="D592" s="86"/>
      <c r="E592" s="75"/>
      <c r="G592" s="86"/>
      <c r="H592" s="75"/>
      <c r="J592" s="86"/>
      <c r="K592" s="75"/>
      <c r="M592" s="86"/>
      <c r="N592" s="75"/>
      <c r="P592" s="86"/>
      <c r="Q592" s="75"/>
      <c r="S592" s="86"/>
      <c r="T592" s="75"/>
      <c r="V592" s="86"/>
      <c r="W592" s="75"/>
      <c r="Y592" s="86"/>
      <c r="Z592" s="75"/>
      <c r="AB592" s="86"/>
      <c r="AC592" s="75"/>
      <c r="AE592" s="86"/>
      <c r="AF592" s="75"/>
      <c r="AH592" s="86"/>
      <c r="AI592" s="75"/>
      <c r="AK592" s="86"/>
      <c r="AL592" s="75"/>
    </row>
    <row r="593" spans="1:38" x14ac:dyDescent="0.2">
      <c r="A593" s="31"/>
      <c r="B593" s="83"/>
      <c r="D593" s="86"/>
      <c r="E593" s="75"/>
      <c r="G593" s="86"/>
      <c r="H593" s="75"/>
      <c r="J593" s="86"/>
      <c r="K593" s="75"/>
      <c r="M593" s="86"/>
      <c r="N593" s="75"/>
      <c r="P593" s="86"/>
      <c r="Q593" s="75"/>
      <c r="S593" s="86"/>
      <c r="T593" s="75"/>
      <c r="V593" s="86"/>
      <c r="W593" s="75"/>
      <c r="Y593" s="86"/>
      <c r="Z593" s="75"/>
      <c r="AB593" s="86"/>
      <c r="AC593" s="75"/>
      <c r="AE593" s="86"/>
      <c r="AF593" s="75"/>
      <c r="AH593" s="86"/>
      <c r="AI593" s="75"/>
      <c r="AK593" s="86"/>
      <c r="AL593" s="75"/>
    </row>
    <row r="594" spans="1:38" x14ac:dyDescent="0.2">
      <c r="A594" s="31"/>
      <c r="B594" s="83"/>
      <c r="D594" s="86"/>
      <c r="E594" s="75"/>
      <c r="G594" s="86"/>
      <c r="H594" s="75"/>
      <c r="J594" s="86"/>
      <c r="K594" s="75"/>
      <c r="M594" s="86"/>
      <c r="N594" s="75"/>
      <c r="P594" s="86"/>
      <c r="Q594" s="75"/>
      <c r="S594" s="86"/>
      <c r="T594" s="75"/>
      <c r="V594" s="86"/>
      <c r="W594" s="75"/>
      <c r="Y594" s="86"/>
      <c r="Z594" s="75"/>
      <c r="AB594" s="86"/>
      <c r="AC594" s="75"/>
      <c r="AE594" s="86"/>
      <c r="AF594" s="75"/>
      <c r="AH594" s="86"/>
      <c r="AI594" s="75"/>
      <c r="AK594" s="86"/>
      <c r="AL594" s="75"/>
    </row>
    <row r="595" spans="1:38" x14ac:dyDescent="0.2">
      <c r="A595" s="31"/>
      <c r="B595" s="83"/>
      <c r="D595" s="86"/>
      <c r="E595" s="75"/>
      <c r="G595" s="86"/>
      <c r="H595" s="75"/>
      <c r="J595" s="86"/>
      <c r="K595" s="75"/>
      <c r="M595" s="86"/>
      <c r="N595" s="75"/>
      <c r="P595" s="86"/>
      <c r="Q595" s="75"/>
      <c r="S595" s="86"/>
      <c r="T595" s="75"/>
      <c r="V595" s="86"/>
      <c r="W595" s="75"/>
      <c r="Y595" s="86"/>
      <c r="Z595" s="75"/>
      <c r="AB595" s="86"/>
      <c r="AC595" s="75"/>
      <c r="AE595" s="86"/>
      <c r="AF595" s="75"/>
      <c r="AH595" s="86"/>
      <c r="AI595" s="75"/>
      <c r="AK595" s="86"/>
      <c r="AL595" s="75"/>
    </row>
    <row r="596" spans="1:38" x14ac:dyDescent="0.2">
      <c r="A596" s="31"/>
      <c r="B596" s="83"/>
      <c r="D596" s="86"/>
      <c r="E596" s="75"/>
      <c r="G596" s="86"/>
      <c r="H596" s="75"/>
      <c r="J596" s="86"/>
      <c r="K596" s="75"/>
      <c r="M596" s="86"/>
      <c r="N596" s="75"/>
      <c r="P596" s="86"/>
      <c r="Q596" s="75"/>
      <c r="S596" s="86"/>
      <c r="T596" s="75"/>
      <c r="V596" s="86"/>
      <c r="W596" s="75"/>
      <c r="Y596" s="86"/>
      <c r="Z596" s="75"/>
      <c r="AB596" s="86"/>
      <c r="AC596" s="75"/>
      <c r="AE596" s="86"/>
      <c r="AF596" s="75"/>
      <c r="AH596" s="86"/>
      <c r="AI596" s="75"/>
      <c r="AK596" s="86"/>
      <c r="AL596" s="75"/>
    </row>
    <row r="597" spans="1:38" x14ac:dyDescent="0.2">
      <c r="A597" s="31"/>
      <c r="B597" s="83"/>
      <c r="D597" s="86"/>
      <c r="E597" s="75"/>
      <c r="G597" s="86"/>
      <c r="H597" s="75"/>
      <c r="J597" s="86"/>
      <c r="K597" s="75"/>
      <c r="M597" s="86"/>
      <c r="N597" s="75"/>
      <c r="P597" s="86"/>
      <c r="Q597" s="75"/>
      <c r="S597" s="86"/>
      <c r="T597" s="75"/>
      <c r="V597" s="86"/>
      <c r="W597" s="75"/>
      <c r="Y597" s="86"/>
      <c r="Z597" s="75"/>
      <c r="AB597" s="86"/>
      <c r="AC597" s="75"/>
      <c r="AE597" s="86"/>
      <c r="AF597" s="75"/>
      <c r="AH597" s="86"/>
      <c r="AI597" s="75"/>
      <c r="AK597" s="86"/>
      <c r="AL597" s="75"/>
    </row>
    <row r="598" spans="1:38" x14ac:dyDescent="0.2">
      <c r="A598" s="31"/>
      <c r="B598" s="83"/>
      <c r="D598" s="86"/>
      <c r="E598" s="75"/>
      <c r="G598" s="86"/>
      <c r="H598" s="75"/>
      <c r="J598" s="86"/>
      <c r="K598" s="75"/>
      <c r="M598" s="86"/>
      <c r="N598" s="75"/>
      <c r="P598" s="86"/>
      <c r="Q598" s="75"/>
      <c r="S598" s="86"/>
      <c r="T598" s="75"/>
      <c r="V598" s="86"/>
      <c r="W598" s="75"/>
      <c r="Y598" s="86"/>
      <c r="Z598" s="75"/>
      <c r="AB598" s="86"/>
      <c r="AC598" s="75"/>
      <c r="AE598" s="86"/>
      <c r="AF598" s="75"/>
      <c r="AH598" s="86"/>
      <c r="AI598" s="75"/>
      <c r="AK598" s="86"/>
      <c r="AL598" s="75"/>
    </row>
    <row r="599" spans="1:38" x14ac:dyDescent="0.2">
      <c r="A599" s="31"/>
      <c r="B599" s="83"/>
      <c r="D599" s="86"/>
      <c r="E599" s="75"/>
      <c r="G599" s="86"/>
      <c r="H599" s="75"/>
      <c r="J599" s="86"/>
      <c r="K599" s="75"/>
      <c r="M599" s="86"/>
      <c r="N599" s="75"/>
      <c r="P599" s="86"/>
      <c r="Q599" s="75"/>
      <c r="S599" s="86"/>
      <c r="T599" s="75"/>
      <c r="V599" s="86"/>
      <c r="W599" s="75"/>
      <c r="Y599" s="86"/>
      <c r="Z599" s="75"/>
      <c r="AB599" s="86"/>
      <c r="AC599" s="75"/>
      <c r="AE599" s="86"/>
      <c r="AF599" s="75"/>
      <c r="AH599" s="86"/>
      <c r="AI599" s="75"/>
      <c r="AK599" s="86"/>
      <c r="AL599" s="75"/>
    </row>
    <row r="600" spans="1:38" x14ac:dyDescent="0.2">
      <c r="A600" s="31"/>
      <c r="B600" s="83"/>
      <c r="D600" s="86"/>
      <c r="E600" s="75"/>
      <c r="G600" s="86"/>
      <c r="H600" s="75"/>
      <c r="J600" s="86"/>
      <c r="K600" s="75"/>
      <c r="M600" s="86"/>
      <c r="N600" s="75"/>
      <c r="P600" s="86"/>
      <c r="Q600" s="75"/>
      <c r="S600" s="86"/>
      <c r="T600" s="75"/>
      <c r="V600" s="86"/>
      <c r="W600" s="75"/>
      <c r="Y600" s="86"/>
      <c r="Z600" s="75"/>
      <c r="AB600" s="86"/>
      <c r="AC600" s="75"/>
      <c r="AE600" s="86"/>
      <c r="AF600" s="75"/>
      <c r="AH600" s="86"/>
      <c r="AI600" s="75"/>
      <c r="AK600" s="86"/>
      <c r="AL600" s="75"/>
    </row>
    <row r="601" spans="1:38" x14ac:dyDescent="0.2">
      <c r="A601" s="31"/>
      <c r="B601" s="83"/>
      <c r="D601" s="86"/>
      <c r="E601" s="75"/>
      <c r="G601" s="86"/>
      <c r="H601" s="75"/>
      <c r="J601" s="86"/>
      <c r="K601" s="75"/>
      <c r="M601" s="86"/>
      <c r="N601" s="75"/>
      <c r="P601" s="86"/>
      <c r="Q601" s="75"/>
      <c r="S601" s="86"/>
      <c r="T601" s="75"/>
      <c r="V601" s="86"/>
      <c r="W601" s="75"/>
      <c r="Y601" s="86"/>
      <c r="Z601" s="75"/>
      <c r="AB601" s="86"/>
      <c r="AC601" s="75"/>
      <c r="AE601" s="86"/>
      <c r="AF601" s="75"/>
      <c r="AH601" s="86"/>
      <c r="AI601" s="75"/>
      <c r="AK601" s="86"/>
      <c r="AL601" s="75"/>
    </row>
    <row r="602" spans="1:38" x14ac:dyDescent="0.2">
      <c r="A602" s="31"/>
      <c r="B602" s="83"/>
      <c r="D602" s="86"/>
      <c r="E602" s="75"/>
      <c r="G602" s="86"/>
      <c r="H602" s="75"/>
      <c r="J602" s="86"/>
      <c r="K602" s="75"/>
      <c r="M602" s="86"/>
      <c r="N602" s="75"/>
      <c r="P602" s="86"/>
      <c r="Q602" s="75"/>
      <c r="S602" s="86"/>
      <c r="T602" s="75"/>
      <c r="V602" s="86"/>
      <c r="W602" s="75"/>
      <c r="Y602" s="86"/>
      <c r="Z602" s="75"/>
      <c r="AB602" s="86"/>
      <c r="AC602" s="75"/>
      <c r="AE602" s="86"/>
      <c r="AF602" s="75"/>
      <c r="AH602" s="86"/>
      <c r="AI602" s="75"/>
      <c r="AK602" s="86"/>
      <c r="AL602" s="75"/>
    </row>
    <row r="603" spans="1:38" x14ac:dyDescent="0.2">
      <c r="A603" s="31"/>
      <c r="B603" s="83"/>
      <c r="D603" s="86"/>
      <c r="E603" s="75"/>
      <c r="G603" s="86"/>
      <c r="H603" s="75"/>
      <c r="J603" s="86"/>
      <c r="K603" s="75"/>
      <c r="M603" s="86"/>
      <c r="N603" s="75"/>
      <c r="P603" s="86"/>
      <c r="Q603" s="75"/>
      <c r="S603" s="86"/>
      <c r="T603" s="75"/>
      <c r="V603" s="86"/>
      <c r="W603" s="75"/>
      <c r="Y603" s="86"/>
      <c r="Z603" s="75"/>
      <c r="AB603" s="86"/>
      <c r="AC603" s="75"/>
      <c r="AE603" s="86"/>
      <c r="AF603" s="75"/>
      <c r="AH603" s="86"/>
      <c r="AI603" s="75"/>
      <c r="AK603" s="86"/>
      <c r="AL603" s="75"/>
    </row>
    <row r="604" spans="1:38" x14ac:dyDescent="0.2">
      <c r="A604" s="31"/>
      <c r="B604" s="83"/>
      <c r="D604" s="86"/>
      <c r="E604" s="75"/>
      <c r="G604" s="86"/>
      <c r="H604" s="75"/>
      <c r="J604" s="86"/>
      <c r="K604" s="75"/>
      <c r="M604" s="86"/>
      <c r="N604" s="75"/>
      <c r="P604" s="86"/>
      <c r="Q604" s="75"/>
      <c r="S604" s="86"/>
      <c r="T604" s="75"/>
      <c r="V604" s="86"/>
      <c r="W604" s="75"/>
      <c r="Y604" s="86"/>
      <c r="Z604" s="75"/>
      <c r="AB604" s="86"/>
      <c r="AC604" s="75"/>
      <c r="AE604" s="86"/>
      <c r="AF604" s="75"/>
      <c r="AH604" s="86"/>
      <c r="AI604" s="75"/>
      <c r="AK604" s="86"/>
      <c r="AL604" s="75"/>
    </row>
    <row r="605" spans="1:38" x14ac:dyDescent="0.2">
      <c r="A605" s="31"/>
      <c r="B605" s="83"/>
      <c r="D605" s="86"/>
      <c r="E605" s="75"/>
      <c r="G605" s="86"/>
      <c r="H605" s="75"/>
      <c r="J605" s="86"/>
      <c r="K605" s="75"/>
      <c r="M605" s="86"/>
      <c r="N605" s="75"/>
      <c r="P605" s="86"/>
      <c r="Q605" s="75"/>
      <c r="S605" s="86"/>
      <c r="T605" s="75"/>
      <c r="V605" s="86"/>
      <c r="W605" s="75"/>
      <c r="Y605" s="86"/>
      <c r="Z605" s="75"/>
      <c r="AB605" s="86"/>
      <c r="AC605" s="75"/>
      <c r="AE605" s="86"/>
      <c r="AF605" s="75"/>
      <c r="AH605" s="86"/>
      <c r="AI605" s="75"/>
      <c r="AK605" s="86"/>
      <c r="AL605" s="75"/>
    </row>
    <row r="606" spans="1:38" x14ac:dyDescent="0.2">
      <c r="A606" s="31"/>
      <c r="B606" s="83"/>
      <c r="D606" s="86"/>
      <c r="E606" s="75"/>
      <c r="G606" s="86"/>
      <c r="H606" s="75"/>
      <c r="J606" s="86"/>
      <c r="K606" s="75"/>
      <c r="M606" s="86"/>
      <c r="N606" s="75"/>
      <c r="P606" s="86"/>
      <c r="Q606" s="75"/>
      <c r="S606" s="86"/>
      <c r="T606" s="75"/>
      <c r="V606" s="86"/>
      <c r="W606" s="75"/>
      <c r="Y606" s="86"/>
      <c r="Z606" s="75"/>
      <c r="AB606" s="86"/>
      <c r="AC606" s="75"/>
      <c r="AE606" s="86"/>
      <c r="AF606" s="75"/>
      <c r="AH606" s="86"/>
      <c r="AI606" s="75"/>
      <c r="AK606" s="86"/>
      <c r="AL606" s="75"/>
    </row>
    <row r="607" spans="1:38" x14ac:dyDescent="0.2">
      <c r="A607" s="31"/>
      <c r="B607" s="83"/>
      <c r="D607" s="86"/>
      <c r="E607" s="75"/>
      <c r="G607" s="86"/>
      <c r="H607" s="75"/>
      <c r="J607" s="86"/>
      <c r="K607" s="75"/>
      <c r="M607" s="86"/>
      <c r="N607" s="75"/>
      <c r="P607" s="86"/>
      <c r="Q607" s="75"/>
      <c r="S607" s="86"/>
      <c r="T607" s="75"/>
      <c r="V607" s="86"/>
      <c r="W607" s="75"/>
      <c r="Y607" s="86"/>
      <c r="Z607" s="75"/>
      <c r="AB607" s="86"/>
      <c r="AC607" s="75"/>
      <c r="AE607" s="86"/>
      <c r="AF607" s="75"/>
      <c r="AH607" s="86"/>
      <c r="AI607" s="75"/>
      <c r="AK607" s="86"/>
      <c r="AL607" s="75"/>
    </row>
    <row r="608" spans="1:38" x14ac:dyDescent="0.2">
      <c r="A608" s="31"/>
      <c r="B608" s="83"/>
      <c r="D608" s="86"/>
      <c r="E608" s="75"/>
      <c r="G608" s="86"/>
      <c r="H608" s="75"/>
      <c r="J608" s="86"/>
      <c r="K608" s="75"/>
      <c r="M608" s="86"/>
      <c r="N608" s="75"/>
      <c r="P608" s="86"/>
      <c r="Q608" s="75"/>
      <c r="S608" s="86"/>
      <c r="T608" s="75"/>
      <c r="V608" s="86"/>
      <c r="W608" s="75"/>
      <c r="Y608" s="86"/>
      <c r="Z608" s="75"/>
      <c r="AB608" s="86"/>
      <c r="AC608" s="75"/>
      <c r="AE608" s="86"/>
      <c r="AF608" s="75"/>
      <c r="AH608" s="86"/>
      <c r="AI608" s="75"/>
      <c r="AK608" s="86"/>
      <c r="AL608" s="75"/>
    </row>
    <row r="609" spans="1:38" x14ac:dyDescent="0.2">
      <c r="A609" s="31"/>
      <c r="B609" s="83"/>
      <c r="D609" s="86"/>
      <c r="E609" s="75"/>
      <c r="G609" s="86"/>
      <c r="H609" s="75"/>
      <c r="J609" s="86"/>
      <c r="K609" s="75"/>
      <c r="M609" s="86"/>
      <c r="N609" s="75"/>
      <c r="P609" s="86"/>
      <c r="Q609" s="75"/>
      <c r="S609" s="86"/>
      <c r="T609" s="75"/>
      <c r="V609" s="86"/>
      <c r="W609" s="75"/>
      <c r="Y609" s="86"/>
      <c r="Z609" s="75"/>
      <c r="AB609" s="86"/>
      <c r="AC609" s="75"/>
      <c r="AE609" s="86"/>
      <c r="AF609" s="75"/>
      <c r="AH609" s="86"/>
      <c r="AI609" s="75"/>
      <c r="AK609" s="86"/>
      <c r="AL609" s="75"/>
    </row>
    <row r="610" spans="1:38" x14ac:dyDescent="0.2">
      <c r="A610" s="31"/>
      <c r="B610" s="83"/>
      <c r="D610" s="86"/>
      <c r="E610" s="75"/>
      <c r="G610" s="86"/>
      <c r="H610" s="75"/>
      <c r="J610" s="86"/>
      <c r="K610" s="75"/>
      <c r="M610" s="86"/>
      <c r="N610" s="75"/>
      <c r="P610" s="86"/>
      <c r="Q610" s="75"/>
      <c r="S610" s="86"/>
      <c r="T610" s="75"/>
      <c r="V610" s="86"/>
      <c r="W610" s="75"/>
      <c r="Y610" s="86"/>
      <c r="Z610" s="75"/>
      <c r="AB610" s="86"/>
      <c r="AC610" s="75"/>
      <c r="AE610" s="86"/>
      <c r="AF610" s="75"/>
      <c r="AH610" s="86"/>
      <c r="AI610" s="75"/>
      <c r="AK610" s="86"/>
      <c r="AL610" s="75"/>
    </row>
    <row r="611" spans="1:38" x14ac:dyDescent="0.2">
      <c r="A611" s="31"/>
      <c r="B611" s="83"/>
      <c r="D611" s="86"/>
      <c r="E611" s="75"/>
      <c r="G611" s="86"/>
      <c r="H611" s="75"/>
      <c r="J611" s="86"/>
      <c r="K611" s="75"/>
      <c r="M611" s="86"/>
      <c r="N611" s="75"/>
      <c r="P611" s="86"/>
      <c r="Q611" s="75"/>
      <c r="S611" s="86"/>
      <c r="T611" s="75"/>
      <c r="V611" s="86"/>
      <c r="W611" s="75"/>
      <c r="Y611" s="86"/>
      <c r="Z611" s="75"/>
      <c r="AB611" s="86"/>
      <c r="AC611" s="75"/>
      <c r="AE611" s="86"/>
      <c r="AF611" s="75"/>
      <c r="AH611" s="86"/>
      <c r="AI611" s="75"/>
      <c r="AK611" s="86"/>
      <c r="AL611" s="75"/>
    </row>
    <row r="612" spans="1:38" x14ac:dyDescent="0.2">
      <c r="A612" s="31"/>
      <c r="B612" s="83"/>
      <c r="D612" s="86"/>
      <c r="E612" s="75"/>
      <c r="G612" s="86"/>
      <c r="H612" s="75"/>
      <c r="J612" s="86"/>
      <c r="K612" s="75"/>
      <c r="M612" s="86"/>
      <c r="N612" s="75"/>
      <c r="P612" s="86"/>
      <c r="Q612" s="75"/>
      <c r="S612" s="86"/>
      <c r="T612" s="75"/>
      <c r="V612" s="86"/>
      <c r="W612" s="75"/>
      <c r="Y612" s="86"/>
      <c r="Z612" s="75"/>
      <c r="AB612" s="86"/>
      <c r="AC612" s="75"/>
      <c r="AE612" s="86"/>
      <c r="AF612" s="75"/>
      <c r="AH612" s="86"/>
      <c r="AI612" s="75"/>
      <c r="AK612" s="86"/>
      <c r="AL612" s="75"/>
    </row>
    <row r="613" spans="1:38" x14ac:dyDescent="0.2">
      <c r="A613" s="31"/>
      <c r="B613" s="83"/>
      <c r="D613" s="86"/>
      <c r="E613" s="75"/>
      <c r="G613" s="86"/>
      <c r="H613" s="75"/>
      <c r="J613" s="86"/>
      <c r="K613" s="75"/>
      <c r="M613" s="86"/>
      <c r="N613" s="75"/>
      <c r="P613" s="86"/>
      <c r="Q613" s="75"/>
      <c r="S613" s="86"/>
      <c r="T613" s="75"/>
      <c r="V613" s="86"/>
      <c r="W613" s="75"/>
      <c r="Y613" s="86"/>
      <c r="Z613" s="75"/>
      <c r="AB613" s="86"/>
      <c r="AC613" s="75"/>
      <c r="AE613" s="86"/>
      <c r="AF613" s="75"/>
      <c r="AH613" s="86"/>
      <c r="AI613" s="75"/>
      <c r="AK613" s="86"/>
      <c r="AL613" s="75"/>
    </row>
    <row r="614" spans="1:38" x14ac:dyDescent="0.2">
      <c r="A614" s="31"/>
      <c r="B614" s="83"/>
      <c r="D614" s="86"/>
      <c r="E614" s="75"/>
      <c r="G614" s="86"/>
      <c r="H614" s="75"/>
      <c r="J614" s="86"/>
      <c r="K614" s="75"/>
      <c r="M614" s="86"/>
      <c r="N614" s="75"/>
      <c r="P614" s="86"/>
      <c r="Q614" s="75"/>
      <c r="S614" s="86"/>
      <c r="T614" s="75"/>
      <c r="V614" s="86"/>
      <c r="W614" s="75"/>
      <c r="Y614" s="86"/>
      <c r="Z614" s="75"/>
      <c r="AB614" s="86"/>
      <c r="AC614" s="75"/>
      <c r="AE614" s="86"/>
      <c r="AF614" s="75"/>
      <c r="AH614" s="86"/>
      <c r="AI614" s="75"/>
      <c r="AK614" s="86"/>
      <c r="AL614" s="75"/>
    </row>
    <row r="615" spans="1:38" x14ac:dyDescent="0.2">
      <c r="A615" s="31"/>
      <c r="B615" s="83"/>
      <c r="D615" s="86"/>
      <c r="E615" s="75"/>
      <c r="G615" s="86"/>
      <c r="H615" s="75"/>
      <c r="J615" s="86"/>
      <c r="K615" s="75"/>
      <c r="M615" s="86"/>
      <c r="N615" s="75"/>
      <c r="P615" s="86"/>
      <c r="Q615" s="75"/>
      <c r="S615" s="86"/>
      <c r="T615" s="75"/>
      <c r="V615" s="86"/>
      <c r="W615" s="75"/>
      <c r="Y615" s="86"/>
      <c r="Z615" s="75"/>
      <c r="AB615" s="86"/>
      <c r="AC615" s="75"/>
      <c r="AE615" s="86"/>
      <c r="AF615" s="75"/>
      <c r="AH615" s="86"/>
      <c r="AI615" s="75"/>
      <c r="AK615" s="86"/>
      <c r="AL615" s="75"/>
    </row>
    <row r="616" spans="1:38" x14ac:dyDescent="0.2">
      <c r="A616" s="31"/>
      <c r="B616" s="83"/>
      <c r="D616" s="86"/>
      <c r="E616" s="75"/>
      <c r="G616" s="86"/>
      <c r="H616" s="75"/>
      <c r="J616" s="86"/>
      <c r="K616" s="75"/>
      <c r="M616" s="86"/>
      <c r="N616" s="75"/>
      <c r="P616" s="86"/>
      <c r="Q616" s="75"/>
      <c r="S616" s="86"/>
      <c r="T616" s="75"/>
      <c r="V616" s="86"/>
      <c r="W616" s="75"/>
      <c r="Y616" s="86"/>
      <c r="Z616" s="75"/>
      <c r="AB616" s="86"/>
      <c r="AC616" s="75"/>
      <c r="AE616" s="86"/>
      <c r="AF616" s="75"/>
      <c r="AH616" s="86"/>
      <c r="AI616" s="75"/>
      <c r="AK616" s="86"/>
      <c r="AL616" s="75"/>
    </row>
    <row r="617" spans="1:38" x14ac:dyDescent="0.2">
      <c r="A617" s="31"/>
      <c r="B617" s="83"/>
      <c r="D617" s="86"/>
      <c r="E617" s="75"/>
      <c r="G617" s="86"/>
      <c r="H617" s="75"/>
      <c r="J617" s="86"/>
      <c r="K617" s="75"/>
      <c r="M617" s="86"/>
      <c r="N617" s="75"/>
      <c r="P617" s="86"/>
      <c r="Q617" s="75"/>
      <c r="S617" s="86"/>
      <c r="T617" s="75"/>
      <c r="V617" s="86"/>
      <c r="W617" s="75"/>
      <c r="Y617" s="86"/>
      <c r="Z617" s="75"/>
      <c r="AB617" s="86"/>
      <c r="AC617" s="75"/>
      <c r="AE617" s="86"/>
      <c r="AF617" s="75"/>
      <c r="AH617" s="86"/>
      <c r="AI617" s="75"/>
      <c r="AK617" s="86"/>
      <c r="AL617" s="75"/>
    </row>
    <row r="618" spans="1:38" x14ac:dyDescent="0.2">
      <c r="A618" s="31"/>
      <c r="B618" s="83"/>
      <c r="D618" s="86"/>
      <c r="E618" s="75"/>
      <c r="G618" s="86"/>
      <c r="H618" s="75"/>
      <c r="J618" s="86"/>
      <c r="K618" s="75"/>
      <c r="M618" s="86"/>
      <c r="N618" s="75"/>
      <c r="P618" s="86"/>
      <c r="Q618" s="75"/>
      <c r="S618" s="86"/>
      <c r="T618" s="75"/>
      <c r="V618" s="86"/>
      <c r="W618" s="75"/>
      <c r="Y618" s="86"/>
      <c r="Z618" s="75"/>
      <c r="AB618" s="86"/>
      <c r="AC618" s="75"/>
      <c r="AE618" s="86"/>
      <c r="AF618" s="75"/>
      <c r="AH618" s="86"/>
      <c r="AI618" s="75"/>
      <c r="AK618" s="86"/>
      <c r="AL618" s="75"/>
    </row>
    <row r="619" spans="1:38" x14ac:dyDescent="0.2">
      <c r="A619" s="31"/>
      <c r="B619" s="83"/>
      <c r="D619" s="86"/>
      <c r="E619" s="75"/>
      <c r="G619" s="86"/>
      <c r="H619" s="75"/>
      <c r="J619" s="86"/>
      <c r="K619" s="75"/>
      <c r="M619" s="86"/>
      <c r="N619" s="75"/>
      <c r="P619" s="86"/>
      <c r="Q619" s="75"/>
      <c r="S619" s="86"/>
      <c r="T619" s="75"/>
      <c r="V619" s="86"/>
      <c r="W619" s="75"/>
      <c r="Y619" s="86"/>
      <c r="Z619" s="75"/>
      <c r="AB619" s="86"/>
      <c r="AC619" s="75"/>
      <c r="AE619" s="86"/>
      <c r="AF619" s="75"/>
      <c r="AH619" s="86"/>
      <c r="AI619" s="75"/>
      <c r="AK619" s="86"/>
      <c r="AL619" s="75"/>
    </row>
    <row r="620" spans="1:38" x14ac:dyDescent="0.2">
      <c r="A620" s="31"/>
      <c r="B620" s="83"/>
      <c r="D620" s="86"/>
      <c r="E620" s="75"/>
      <c r="G620" s="86"/>
      <c r="H620" s="75"/>
      <c r="J620" s="86"/>
      <c r="K620" s="75"/>
      <c r="M620" s="86"/>
      <c r="N620" s="75"/>
      <c r="P620" s="86"/>
      <c r="Q620" s="75"/>
      <c r="S620" s="86"/>
      <c r="T620" s="75"/>
      <c r="V620" s="86"/>
      <c r="W620" s="75"/>
      <c r="Y620" s="86"/>
      <c r="Z620" s="75"/>
      <c r="AB620" s="86"/>
      <c r="AC620" s="75"/>
      <c r="AE620" s="86"/>
      <c r="AF620" s="75"/>
      <c r="AH620" s="86"/>
      <c r="AI620" s="75"/>
      <c r="AK620" s="86"/>
      <c r="AL620" s="75"/>
    </row>
    <row r="621" spans="1:38" x14ac:dyDescent="0.2">
      <c r="A621" s="31"/>
      <c r="B621" s="83"/>
      <c r="D621" s="86"/>
      <c r="E621" s="75"/>
      <c r="G621" s="86"/>
      <c r="H621" s="75"/>
      <c r="J621" s="86"/>
      <c r="K621" s="75"/>
      <c r="M621" s="86"/>
      <c r="N621" s="75"/>
      <c r="P621" s="86"/>
      <c r="Q621" s="75"/>
      <c r="S621" s="86"/>
      <c r="T621" s="75"/>
      <c r="V621" s="86"/>
      <c r="W621" s="75"/>
      <c r="Y621" s="86"/>
      <c r="Z621" s="75"/>
      <c r="AB621" s="86"/>
      <c r="AC621" s="75"/>
      <c r="AE621" s="86"/>
      <c r="AF621" s="75"/>
      <c r="AH621" s="86"/>
      <c r="AI621" s="75"/>
      <c r="AK621" s="86"/>
      <c r="AL621" s="75"/>
    </row>
    <row r="622" spans="1:38" x14ac:dyDescent="0.2">
      <c r="A622" s="31"/>
      <c r="B622" s="83"/>
      <c r="D622" s="86"/>
      <c r="E622" s="75"/>
      <c r="G622" s="86"/>
      <c r="H622" s="75"/>
      <c r="J622" s="86"/>
      <c r="K622" s="75"/>
      <c r="M622" s="86"/>
      <c r="N622" s="75"/>
      <c r="P622" s="86"/>
      <c r="Q622" s="75"/>
      <c r="S622" s="86"/>
      <c r="T622" s="75"/>
      <c r="V622" s="86"/>
      <c r="W622" s="75"/>
      <c r="Y622" s="86"/>
      <c r="Z622" s="75"/>
      <c r="AB622" s="86"/>
      <c r="AC622" s="75"/>
      <c r="AE622" s="86"/>
      <c r="AF622" s="75"/>
      <c r="AH622" s="86"/>
      <c r="AI622" s="75"/>
      <c r="AK622" s="86"/>
      <c r="AL622" s="75"/>
    </row>
    <row r="623" spans="1:38" x14ac:dyDescent="0.2">
      <c r="A623" s="31"/>
      <c r="B623" s="83"/>
      <c r="D623" s="86"/>
      <c r="E623" s="75"/>
      <c r="G623" s="86"/>
      <c r="H623" s="75"/>
      <c r="J623" s="86"/>
      <c r="K623" s="75"/>
      <c r="M623" s="86"/>
      <c r="N623" s="75"/>
      <c r="P623" s="86"/>
      <c r="Q623" s="75"/>
      <c r="S623" s="86"/>
      <c r="T623" s="75"/>
      <c r="V623" s="86"/>
      <c r="W623" s="75"/>
      <c r="Y623" s="86"/>
      <c r="Z623" s="75"/>
      <c r="AB623" s="86"/>
      <c r="AC623" s="75"/>
      <c r="AE623" s="86"/>
      <c r="AF623" s="75"/>
      <c r="AH623" s="86"/>
      <c r="AI623" s="75"/>
      <c r="AK623" s="86"/>
      <c r="AL623" s="75"/>
    </row>
    <row r="624" spans="1:38" x14ac:dyDescent="0.2">
      <c r="A624" s="31"/>
      <c r="B624" s="83"/>
      <c r="D624" s="86"/>
      <c r="E624" s="75"/>
      <c r="G624" s="86"/>
      <c r="H624" s="75"/>
      <c r="J624" s="86"/>
      <c r="K624" s="75"/>
      <c r="M624" s="86"/>
      <c r="N624" s="75"/>
      <c r="P624" s="86"/>
      <c r="Q624" s="75"/>
      <c r="S624" s="86"/>
      <c r="T624" s="75"/>
      <c r="V624" s="86"/>
      <c r="W624" s="75"/>
      <c r="Y624" s="86"/>
      <c r="Z624" s="75"/>
      <c r="AB624" s="86"/>
      <c r="AC624" s="75"/>
      <c r="AE624" s="86"/>
      <c r="AF624" s="75"/>
      <c r="AH624" s="86"/>
      <c r="AI624" s="75"/>
      <c r="AK624" s="86"/>
      <c r="AL624" s="75"/>
    </row>
    <row r="625" spans="1:38" x14ac:dyDescent="0.2">
      <c r="A625" s="31"/>
      <c r="B625" s="83"/>
      <c r="D625" s="86"/>
      <c r="E625" s="75"/>
      <c r="G625" s="86"/>
      <c r="H625" s="75"/>
      <c r="J625" s="86"/>
      <c r="K625" s="75"/>
      <c r="M625" s="86"/>
      <c r="N625" s="75"/>
      <c r="P625" s="86"/>
      <c r="Q625" s="75"/>
      <c r="S625" s="86"/>
      <c r="T625" s="75"/>
      <c r="V625" s="86"/>
      <c r="W625" s="75"/>
      <c r="Y625" s="86"/>
      <c r="Z625" s="75"/>
      <c r="AB625" s="86"/>
      <c r="AC625" s="75"/>
      <c r="AE625" s="86"/>
      <c r="AF625" s="75"/>
      <c r="AH625" s="86"/>
      <c r="AI625" s="75"/>
      <c r="AK625" s="86"/>
      <c r="AL625" s="75"/>
    </row>
    <row r="626" spans="1:38" x14ac:dyDescent="0.2">
      <c r="A626" s="31"/>
      <c r="B626" s="83"/>
      <c r="D626" s="86"/>
      <c r="E626" s="75"/>
      <c r="G626" s="86"/>
      <c r="H626" s="75"/>
      <c r="J626" s="86"/>
      <c r="K626" s="75"/>
      <c r="M626" s="86"/>
      <c r="N626" s="75"/>
      <c r="P626" s="86"/>
      <c r="Q626" s="75"/>
      <c r="S626" s="86"/>
      <c r="T626" s="75"/>
      <c r="V626" s="86"/>
      <c r="W626" s="75"/>
      <c r="Y626" s="86"/>
      <c r="Z626" s="75"/>
      <c r="AB626" s="86"/>
      <c r="AC626" s="75"/>
      <c r="AE626" s="86"/>
      <c r="AF626" s="75"/>
      <c r="AH626" s="86"/>
      <c r="AI626" s="75"/>
      <c r="AK626" s="86"/>
      <c r="AL626" s="75"/>
    </row>
    <row r="627" spans="1:38" x14ac:dyDescent="0.2">
      <c r="A627" s="31"/>
      <c r="B627" s="83"/>
      <c r="D627" s="86"/>
      <c r="E627" s="75"/>
      <c r="G627" s="86"/>
      <c r="H627" s="75"/>
      <c r="J627" s="86"/>
      <c r="K627" s="75"/>
      <c r="M627" s="86"/>
      <c r="N627" s="75"/>
      <c r="P627" s="86"/>
      <c r="Q627" s="75"/>
      <c r="S627" s="86"/>
      <c r="T627" s="75"/>
      <c r="V627" s="86"/>
      <c r="W627" s="75"/>
      <c r="Y627" s="86"/>
      <c r="Z627" s="75"/>
      <c r="AB627" s="86"/>
      <c r="AC627" s="75"/>
      <c r="AE627" s="86"/>
      <c r="AF627" s="75"/>
      <c r="AH627" s="86"/>
      <c r="AI627" s="75"/>
      <c r="AK627" s="86"/>
      <c r="AL627" s="75"/>
    </row>
    <row r="628" spans="1:38" x14ac:dyDescent="0.2">
      <c r="A628" s="31"/>
      <c r="B628" s="83"/>
      <c r="D628" s="86"/>
      <c r="E628" s="75"/>
      <c r="G628" s="86"/>
      <c r="H628" s="75"/>
      <c r="J628" s="86"/>
      <c r="K628" s="75"/>
      <c r="M628" s="86"/>
      <c r="N628" s="75"/>
      <c r="P628" s="86"/>
      <c r="Q628" s="75"/>
      <c r="S628" s="86"/>
      <c r="T628" s="75"/>
      <c r="V628" s="86"/>
      <c r="W628" s="75"/>
      <c r="Y628" s="86"/>
      <c r="Z628" s="75"/>
      <c r="AB628" s="86"/>
      <c r="AC628" s="75"/>
      <c r="AE628" s="86"/>
      <c r="AF628" s="75"/>
      <c r="AH628" s="86"/>
      <c r="AI628" s="75"/>
      <c r="AK628" s="86"/>
      <c r="AL628" s="75"/>
    </row>
    <row r="629" spans="1:38" x14ac:dyDescent="0.2">
      <c r="A629" s="31"/>
      <c r="B629" s="83"/>
      <c r="D629" s="86"/>
      <c r="E629" s="75"/>
      <c r="G629" s="86"/>
      <c r="H629" s="75"/>
      <c r="J629" s="86"/>
      <c r="K629" s="75"/>
      <c r="M629" s="86"/>
      <c r="N629" s="75"/>
      <c r="P629" s="86"/>
      <c r="Q629" s="75"/>
      <c r="S629" s="86"/>
      <c r="T629" s="75"/>
      <c r="V629" s="86"/>
      <c r="W629" s="75"/>
      <c r="Y629" s="86"/>
      <c r="Z629" s="75"/>
      <c r="AB629" s="86"/>
      <c r="AC629" s="75"/>
      <c r="AE629" s="86"/>
      <c r="AF629" s="75"/>
      <c r="AH629" s="86"/>
      <c r="AI629" s="75"/>
      <c r="AK629" s="86"/>
      <c r="AL629" s="75"/>
    </row>
    <row r="630" spans="1:38" x14ac:dyDescent="0.2">
      <c r="A630" s="31"/>
      <c r="B630" s="83"/>
      <c r="D630" s="86"/>
      <c r="E630" s="75"/>
      <c r="G630" s="86"/>
      <c r="H630" s="75"/>
      <c r="J630" s="86"/>
      <c r="K630" s="75"/>
      <c r="M630" s="86"/>
      <c r="N630" s="75"/>
      <c r="P630" s="86"/>
      <c r="Q630" s="75"/>
      <c r="S630" s="86"/>
      <c r="T630" s="75"/>
      <c r="V630" s="86"/>
      <c r="W630" s="75"/>
      <c r="Y630" s="86"/>
      <c r="Z630" s="75"/>
      <c r="AB630" s="86"/>
      <c r="AC630" s="75"/>
      <c r="AE630" s="86"/>
      <c r="AF630" s="75"/>
      <c r="AH630" s="86"/>
      <c r="AI630" s="75"/>
      <c r="AK630" s="86"/>
      <c r="AL630" s="75"/>
    </row>
    <row r="631" spans="1:38" x14ac:dyDescent="0.2">
      <c r="A631" s="31"/>
      <c r="B631" s="83"/>
      <c r="D631" s="86"/>
      <c r="E631" s="75"/>
      <c r="G631" s="86"/>
      <c r="H631" s="75"/>
      <c r="J631" s="86"/>
      <c r="K631" s="75"/>
      <c r="M631" s="86"/>
      <c r="N631" s="75"/>
      <c r="P631" s="86"/>
      <c r="Q631" s="75"/>
      <c r="S631" s="86"/>
      <c r="T631" s="75"/>
      <c r="V631" s="86"/>
      <c r="W631" s="75"/>
      <c r="Y631" s="86"/>
      <c r="Z631" s="75"/>
      <c r="AB631" s="86"/>
      <c r="AC631" s="75"/>
      <c r="AE631" s="86"/>
      <c r="AF631" s="75"/>
      <c r="AH631" s="86"/>
      <c r="AI631" s="75"/>
      <c r="AK631" s="86"/>
      <c r="AL631" s="75"/>
    </row>
    <row r="632" spans="1:38" x14ac:dyDescent="0.2">
      <c r="A632" s="31"/>
      <c r="B632" s="83"/>
      <c r="D632" s="86"/>
      <c r="E632" s="75"/>
      <c r="G632" s="86"/>
      <c r="H632" s="75"/>
      <c r="J632" s="86"/>
      <c r="K632" s="75"/>
      <c r="M632" s="86"/>
      <c r="N632" s="75"/>
      <c r="P632" s="86"/>
      <c r="Q632" s="75"/>
      <c r="S632" s="86"/>
      <c r="T632" s="75"/>
      <c r="V632" s="86"/>
      <c r="W632" s="75"/>
      <c r="Y632" s="86"/>
      <c r="Z632" s="75"/>
      <c r="AB632" s="86"/>
      <c r="AC632" s="75"/>
      <c r="AE632" s="86"/>
      <c r="AF632" s="75"/>
      <c r="AH632" s="86"/>
      <c r="AI632" s="75"/>
      <c r="AK632" s="86"/>
      <c r="AL632" s="75"/>
    </row>
    <row r="633" spans="1:38" x14ac:dyDescent="0.2">
      <c r="A633" s="31"/>
      <c r="B633" s="83"/>
      <c r="D633" s="86"/>
      <c r="E633" s="75"/>
      <c r="G633" s="86"/>
      <c r="H633" s="75"/>
      <c r="J633" s="86"/>
      <c r="K633" s="75"/>
      <c r="M633" s="86"/>
      <c r="N633" s="75"/>
      <c r="P633" s="86"/>
      <c r="Q633" s="75"/>
      <c r="S633" s="86"/>
      <c r="T633" s="75"/>
      <c r="V633" s="86"/>
      <c r="W633" s="75"/>
      <c r="Y633" s="86"/>
      <c r="Z633" s="75"/>
      <c r="AB633" s="86"/>
      <c r="AC633" s="75"/>
      <c r="AE633" s="86"/>
      <c r="AF633" s="75"/>
      <c r="AH633" s="86"/>
      <c r="AI633" s="75"/>
      <c r="AK633" s="86"/>
      <c r="AL633" s="75"/>
    </row>
    <row r="634" spans="1:38" x14ac:dyDescent="0.2">
      <c r="A634" s="31"/>
      <c r="B634" s="83"/>
      <c r="D634" s="86"/>
      <c r="E634" s="75"/>
      <c r="G634" s="86"/>
      <c r="H634" s="75"/>
      <c r="J634" s="86"/>
      <c r="K634" s="75"/>
      <c r="M634" s="86"/>
      <c r="N634" s="75"/>
      <c r="P634" s="86"/>
      <c r="Q634" s="75"/>
      <c r="S634" s="86"/>
      <c r="T634" s="75"/>
      <c r="V634" s="86"/>
      <c r="W634" s="75"/>
      <c r="Y634" s="86"/>
      <c r="Z634" s="75"/>
      <c r="AB634" s="86"/>
      <c r="AC634" s="75"/>
      <c r="AE634" s="86"/>
      <c r="AF634" s="75"/>
      <c r="AH634" s="86"/>
      <c r="AI634" s="75"/>
      <c r="AK634" s="86"/>
      <c r="AL634" s="75"/>
    </row>
    <row r="635" spans="1:38" x14ac:dyDescent="0.2">
      <c r="A635" s="31"/>
      <c r="B635" s="83"/>
      <c r="D635" s="86"/>
      <c r="E635" s="75"/>
      <c r="G635" s="86"/>
      <c r="H635" s="75"/>
      <c r="J635" s="86"/>
      <c r="K635" s="75"/>
      <c r="M635" s="86"/>
      <c r="N635" s="75"/>
      <c r="P635" s="86"/>
      <c r="Q635" s="75"/>
      <c r="S635" s="86"/>
      <c r="T635" s="75"/>
      <c r="V635" s="86"/>
      <c r="W635" s="75"/>
      <c r="Y635" s="86"/>
      <c r="Z635" s="75"/>
      <c r="AB635" s="86"/>
      <c r="AC635" s="75"/>
      <c r="AE635" s="86"/>
      <c r="AF635" s="75"/>
      <c r="AH635" s="86"/>
      <c r="AI635" s="75"/>
      <c r="AK635" s="86"/>
      <c r="AL635" s="75"/>
    </row>
    <row r="636" spans="1:38" x14ac:dyDescent="0.2">
      <c r="A636" s="31"/>
      <c r="B636" s="83"/>
      <c r="D636" s="86"/>
      <c r="E636" s="75"/>
      <c r="G636" s="86"/>
      <c r="H636" s="75"/>
      <c r="J636" s="86"/>
      <c r="K636" s="75"/>
      <c r="M636" s="86"/>
      <c r="N636" s="75"/>
      <c r="P636" s="86"/>
      <c r="Q636" s="75"/>
      <c r="S636" s="86"/>
      <c r="T636" s="75"/>
      <c r="V636" s="86"/>
      <c r="W636" s="75"/>
      <c r="Y636" s="86"/>
      <c r="Z636" s="75"/>
      <c r="AB636" s="86"/>
      <c r="AC636" s="75"/>
      <c r="AE636" s="86"/>
      <c r="AF636" s="75"/>
      <c r="AH636" s="86"/>
      <c r="AI636" s="75"/>
      <c r="AK636" s="86"/>
      <c r="AL636" s="75"/>
    </row>
    <row r="637" spans="1:38" x14ac:dyDescent="0.2">
      <c r="A637" s="31"/>
      <c r="B637" s="83"/>
      <c r="D637" s="86"/>
      <c r="E637" s="75"/>
      <c r="G637" s="86"/>
      <c r="H637" s="75"/>
      <c r="J637" s="86"/>
      <c r="K637" s="75"/>
      <c r="M637" s="86"/>
      <c r="N637" s="75"/>
      <c r="P637" s="86"/>
      <c r="Q637" s="75"/>
      <c r="S637" s="86"/>
      <c r="T637" s="75"/>
      <c r="V637" s="86"/>
      <c r="W637" s="75"/>
      <c r="Y637" s="86"/>
      <c r="Z637" s="75"/>
      <c r="AB637" s="86"/>
      <c r="AC637" s="75"/>
      <c r="AE637" s="86"/>
      <c r="AF637" s="75"/>
      <c r="AH637" s="86"/>
      <c r="AI637" s="75"/>
      <c r="AK637" s="86"/>
      <c r="AL637" s="75"/>
    </row>
    <row r="638" spans="1:38" x14ac:dyDescent="0.2">
      <c r="A638" s="31"/>
      <c r="B638" s="83"/>
      <c r="D638" s="86"/>
      <c r="E638" s="75"/>
      <c r="G638" s="86"/>
      <c r="H638" s="75"/>
      <c r="J638" s="86"/>
      <c r="K638" s="75"/>
      <c r="M638" s="86"/>
      <c r="N638" s="75"/>
      <c r="P638" s="86"/>
      <c r="Q638" s="75"/>
      <c r="S638" s="86"/>
      <c r="T638" s="75"/>
      <c r="V638" s="86"/>
      <c r="W638" s="75"/>
      <c r="Y638" s="86"/>
      <c r="Z638" s="75"/>
      <c r="AB638" s="86"/>
      <c r="AC638" s="75"/>
      <c r="AE638" s="86"/>
      <c r="AF638" s="75"/>
      <c r="AH638" s="86"/>
      <c r="AI638" s="75"/>
      <c r="AK638" s="86"/>
      <c r="AL638" s="75"/>
    </row>
    <row r="639" spans="1:38" x14ac:dyDescent="0.2">
      <c r="A639" s="31"/>
      <c r="B639" s="83"/>
      <c r="D639" s="86"/>
      <c r="E639" s="75"/>
      <c r="G639" s="86"/>
      <c r="H639" s="75"/>
      <c r="J639" s="86"/>
      <c r="K639" s="75"/>
      <c r="M639" s="86"/>
      <c r="N639" s="75"/>
      <c r="P639" s="86"/>
      <c r="Q639" s="75"/>
      <c r="S639" s="86"/>
      <c r="T639" s="75"/>
      <c r="V639" s="86"/>
      <c r="W639" s="75"/>
      <c r="Y639" s="86"/>
      <c r="Z639" s="75"/>
      <c r="AB639" s="86"/>
      <c r="AC639" s="75"/>
      <c r="AE639" s="86"/>
      <c r="AF639" s="75"/>
      <c r="AH639" s="86"/>
      <c r="AI639" s="75"/>
      <c r="AK639" s="86"/>
      <c r="AL639" s="75"/>
    </row>
    <row r="640" spans="1:38" x14ac:dyDescent="0.2">
      <c r="A640" s="31"/>
      <c r="B640" s="83"/>
      <c r="D640" s="86"/>
      <c r="E640" s="75"/>
      <c r="G640" s="86"/>
      <c r="H640" s="75"/>
      <c r="J640" s="86"/>
      <c r="K640" s="75"/>
      <c r="M640" s="86"/>
      <c r="N640" s="75"/>
      <c r="P640" s="86"/>
      <c r="Q640" s="75"/>
      <c r="S640" s="86"/>
      <c r="T640" s="75"/>
      <c r="V640" s="86"/>
      <c r="W640" s="75"/>
      <c r="Y640" s="86"/>
      <c r="Z640" s="75"/>
      <c r="AB640" s="86"/>
      <c r="AC640" s="75"/>
      <c r="AE640" s="86"/>
      <c r="AF640" s="75"/>
      <c r="AH640" s="86"/>
      <c r="AI640" s="75"/>
      <c r="AK640" s="86"/>
      <c r="AL640" s="75"/>
    </row>
    <row r="641" spans="1:38" x14ac:dyDescent="0.2">
      <c r="A641" s="31"/>
      <c r="B641" s="83"/>
      <c r="D641" s="86"/>
      <c r="E641" s="75"/>
      <c r="G641" s="86"/>
      <c r="H641" s="75"/>
      <c r="J641" s="86"/>
      <c r="K641" s="75"/>
      <c r="M641" s="86"/>
      <c r="N641" s="75"/>
      <c r="P641" s="86"/>
      <c r="Q641" s="75"/>
      <c r="S641" s="86"/>
      <c r="T641" s="75"/>
      <c r="V641" s="86"/>
      <c r="W641" s="75"/>
      <c r="Y641" s="86"/>
      <c r="Z641" s="75"/>
      <c r="AB641" s="86"/>
      <c r="AC641" s="75"/>
      <c r="AE641" s="86"/>
      <c r="AF641" s="75"/>
      <c r="AH641" s="86"/>
      <c r="AI641" s="75"/>
      <c r="AK641" s="86"/>
      <c r="AL641" s="75"/>
    </row>
    <row r="642" spans="1:38" x14ac:dyDescent="0.2">
      <c r="A642" s="31"/>
      <c r="B642" s="83"/>
      <c r="D642" s="86"/>
      <c r="E642" s="75"/>
      <c r="G642" s="86"/>
      <c r="H642" s="75"/>
      <c r="J642" s="86"/>
      <c r="K642" s="75"/>
      <c r="M642" s="86"/>
      <c r="N642" s="75"/>
      <c r="P642" s="86"/>
      <c r="Q642" s="75"/>
      <c r="S642" s="86"/>
      <c r="T642" s="75"/>
      <c r="V642" s="86"/>
      <c r="W642" s="75"/>
      <c r="Y642" s="86"/>
      <c r="Z642" s="75"/>
      <c r="AB642" s="86"/>
      <c r="AC642" s="75"/>
      <c r="AE642" s="86"/>
      <c r="AF642" s="75"/>
      <c r="AH642" s="86"/>
      <c r="AI642" s="75"/>
      <c r="AK642" s="86"/>
      <c r="AL642" s="75"/>
    </row>
    <row r="643" spans="1:38" x14ac:dyDescent="0.2">
      <c r="A643" s="31"/>
      <c r="B643" s="83"/>
      <c r="D643" s="86"/>
      <c r="E643" s="75"/>
      <c r="G643" s="86"/>
      <c r="H643" s="75"/>
      <c r="J643" s="86"/>
      <c r="K643" s="75"/>
      <c r="M643" s="86"/>
      <c r="N643" s="75"/>
      <c r="P643" s="86"/>
      <c r="Q643" s="75"/>
      <c r="S643" s="86"/>
      <c r="T643" s="75"/>
      <c r="V643" s="86"/>
      <c r="W643" s="75"/>
      <c r="Y643" s="86"/>
      <c r="Z643" s="75"/>
      <c r="AB643" s="86"/>
      <c r="AC643" s="75"/>
      <c r="AE643" s="86"/>
      <c r="AF643" s="75"/>
      <c r="AH643" s="86"/>
      <c r="AI643" s="75"/>
      <c r="AK643" s="86"/>
      <c r="AL643" s="75"/>
    </row>
    <row r="644" spans="1:38" x14ac:dyDescent="0.2">
      <c r="A644" s="31"/>
      <c r="B644" s="83"/>
      <c r="D644" s="86"/>
      <c r="E644" s="75"/>
      <c r="G644" s="86"/>
      <c r="H644" s="75"/>
      <c r="J644" s="86"/>
      <c r="K644" s="75"/>
      <c r="M644" s="86"/>
      <c r="N644" s="75"/>
      <c r="P644" s="86"/>
      <c r="Q644" s="75"/>
      <c r="S644" s="86"/>
      <c r="T644" s="75"/>
      <c r="V644" s="86"/>
      <c r="W644" s="75"/>
      <c r="Y644" s="86"/>
      <c r="Z644" s="75"/>
      <c r="AB644" s="86"/>
      <c r="AC644" s="75"/>
      <c r="AE644" s="86"/>
      <c r="AF644" s="75"/>
      <c r="AH644" s="86"/>
      <c r="AI644" s="75"/>
      <c r="AK644" s="86"/>
      <c r="AL644" s="75"/>
    </row>
    <row r="645" spans="1:38" x14ac:dyDescent="0.2">
      <c r="A645" s="31"/>
      <c r="B645" s="83"/>
      <c r="D645" s="86"/>
      <c r="E645" s="75"/>
      <c r="G645" s="86"/>
      <c r="H645" s="75"/>
      <c r="J645" s="86"/>
      <c r="K645" s="75"/>
      <c r="M645" s="86"/>
      <c r="N645" s="75"/>
      <c r="P645" s="86"/>
      <c r="Q645" s="75"/>
      <c r="S645" s="86"/>
      <c r="T645" s="75"/>
      <c r="V645" s="86"/>
      <c r="W645" s="75"/>
      <c r="Y645" s="86"/>
      <c r="Z645" s="75"/>
      <c r="AB645" s="86"/>
      <c r="AC645" s="75"/>
      <c r="AE645" s="86"/>
      <c r="AF645" s="75"/>
      <c r="AH645" s="86"/>
      <c r="AI645" s="75"/>
      <c r="AK645" s="86"/>
      <c r="AL645" s="75"/>
    </row>
    <row r="646" spans="1:38" x14ac:dyDescent="0.2">
      <c r="A646" s="31"/>
      <c r="B646" s="83"/>
      <c r="D646" s="86"/>
      <c r="E646" s="75"/>
      <c r="G646" s="86"/>
      <c r="H646" s="75"/>
      <c r="J646" s="86"/>
      <c r="K646" s="75"/>
      <c r="M646" s="86"/>
      <c r="N646" s="75"/>
      <c r="P646" s="86"/>
      <c r="Q646" s="75"/>
      <c r="S646" s="86"/>
      <c r="T646" s="75"/>
      <c r="V646" s="86"/>
      <c r="W646" s="75"/>
      <c r="Y646" s="86"/>
      <c r="Z646" s="75"/>
      <c r="AB646" s="86"/>
      <c r="AC646" s="75"/>
      <c r="AE646" s="86"/>
      <c r="AF646" s="75"/>
      <c r="AH646" s="86"/>
      <c r="AI646" s="75"/>
      <c r="AK646" s="86"/>
      <c r="AL646" s="75"/>
    </row>
    <row r="647" spans="1:38" x14ac:dyDescent="0.2">
      <c r="A647" s="31"/>
      <c r="B647" s="83"/>
      <c r="D647" s="86"/>
      <c r="E647" s="75"/>
      <c r="G647" s="86"/>
      <c r="H647" s="75"/>
      <c r="J647" s="86"/>
      <c r="K647" s="75"/>
      <c r="M647" s="86"/>
      <c r="N647" s="75"/>
      <c r="P647" s="86"/>
      <c r="Q647" s="75"/>
      <c r="S647" s="86"/>
      <c r="T647" s="75"/>
      <c r="V647" s="86"/>
      <c r="W647" s="75"/>
      <c r="Y647" s="86"/>
      <c r="Z647" s="75"/>
      <c r="AB647" s="86"/>
      <c r="AC647" s="75"/>
      <c r="AE647" s="86"/>
      <c r="AF647" s="75"/>
      <c r="AH647" s="86"/>
      <c r="AI647" s="75"/>
      <c r="AK647" s="86"/>
      <c r="AL647" s="75"/>
    </row>
    <row r="648" spans="1:38" x14ac:dyDescent="0.2">
      <c r="A648" s="31"/>
      <c r="B648" s="83"/>
      <c r="D648" s="86"/>
      <c r="E648" s="75"/>
      <c r="G648" s="86"/>
      <c r="H648" s="75"/>
      <c r="J648" s="86"/>
      <c r="K648" s="75"/>
      <c r="M648" s="86"/>
      <c r="N648" s="75"/>
      <c r="P648" s="86"/>
      <c r="Q648" s="75"/>
      <c r="S648" s="86"/>
      <c r="T648" s="75"/>
      <c r="V648" s="86"/>
      <c r="W648" s="75"/>
      <c r="Y648" s="86"/>
      <c r="Z648" s="75"/>
      <c r="AB648" s="86"/>
      <c r="AC648" s="75"/>
      <c r="AE648" s="86"/>
      <c r="AF648" s="75"/>
      <c r="AH648" s="86"/>
      <c r="AI648" s="75"/>
      <c r="AK648" s="86"/>
      <c r="AL648" s="75"/>
    </row>
    <row r="649" spans="1:38" x14ac:dyDescent="0.2">
      <c r="A649" s="31"/>
      <c r="B649" s="83"/>
      <c r="D649" s="86"/>
      <c r="E649" s="75"/>
      <c r="G649" s="86"/>
      <c r="H649" s="75"/>
      <c r="J649" s="86"/>
      <c r="K649" s="75"/>
      <c r="M649" s="86"/>
      <c r="N649" s="75"/>
      <c r="P649" s="86"/>
      <c r="Q649" s="75"/>
      <c r="S649" s="86"/>
      <c r="T649" s="75"/>
      <c r="V649" s="86"/>
      <c r="W649" s="75"/>
      <c r="Y649" s="86"/>
      <c r="Z649" s="75"/>
      <c r="AB649" s="86"/>
      <c r="AC649" s="75"/>
      <c r="AE649" s="86"/>
      <c r="AF649" s="75"/>
      <c r="AH649" s="86"/>
      <c r="AI649" s="75"/>
      <c r="AK649" s="86"/>
      <c r="AL649" s="75"/>
    </row>
    <row r="650" spans="1:38" x14ac:dyDescent="0.2">
      <c r="A650" s="31"/>
      <c r="B650" s="83"/>
      <c r="D650" s="86"/>
      <c r="E650" s="75"/>
      <c r="G650" s="86"/>
      <c r="H650" s="75"/>
      <c r="J650" s="86"/>
      <c r="K650" s="75"/>
      <c r="M650" s="86"/>
      <c r="N650" s="75"/>
      <c r="P650" s="86"/>
      <c r="Q650" s="75"/>
      <c r="S650" s="86"/>
      <c r="T650" s="75"/>
      <c r="V650" s="86"/>
      <c r="W650" s="75"/>
      <c r="Y650" s="86"/>
      <c r="Z650" s="75"/>
      <c r="AB650" s="86"/>
      <c r="AC650" s="75"/>
      <c r="AE650" s="86"/>
      <c r="AF650" s="75"/>
      <c r="AH650" s="86"/>
      <c r="AI650" s="75"/>
      <c r="AK650" s="86"/>
      <c r="AL650" s="75"/>
    </row>
    <row r="651" spans="1:38" x14ac:dyDescent="0.2">
      <c r="A651" s="31"/>
      <c r="B651" s="83"/>
      <c r="D651" s="86"/>
      <c r="E651" s="75"/>
      <c r="G651" s="86"/>
      <c r="H651" s="75"/>
      <c r="J651" s="86"/>
      <c r="K651" s="75"/>
      <c r="M651" s="86"/>
      <c r="N651" s="75"/>
      <c r="P651" s="86"/>
      <c r="Q651" s="75"/>
      <c r="S651" s="86"/>
      <c r="T651" s="75"/>
      <c r="V651" s="86"/>
      <c r="W651" s="75"/>
      <c r="Y651" s="86"/>
      <c r="Z651" s="75"/>
      <c r="AB651" s="86"/>
      <c r="AC651" s="75"/>
      <c r="AE651" s="86"/>
      <c r="AF651" s="75"/>
      <c r="AH651" s="86"/>
      <c r="AI651" s="75"/>
      <c r="AK651" s="86"/>
      <c r="AL651" s="75"/>
    </row>
    <row r="652" spans="1:38" x14ac:dyDescent="0.2">
      <c r="A652" s="31"/>
      <c r="B652" s="83"/>
      <c r="D652" s="86"/>
      <c r="E652" s="75"/>
      <c r="G652" s="86"/>
      <c r="H652" s="75"/>
      <c r="J652" s="86"/>
      <c r="K652" s="75"/>
      <c r="M652" s="86"/>
      <c r="N652" s="75"/>
      <c r="P652" s="86"/>
      <c r="Q652" s="75"/>
      <c r="S652" s="86"/>
      <c r="T652" s="75"/>
      <c r="V652" s="86"/>
      <c r="W652" s="75"/>
      <c r="Y652" s="86"/>
      <c r="Z652" s="75"/>
      <c r="AB652" s="86"/>
      <c r="AC652" s="75"/>
      <c r="AE652" s="86"/>
      <c r="AF652" s="75"/>
      <c r="AH652" s="86"/>
      <c r="AI652" s="75"/>
      <c r="AK652" s="86"/>
      <c r="AL652" s="75"/>
    </row>
    <row r="653" spans="1:38" x14ac:dyDescent="0.2">
      <c r="A653" s="31"/>
      <c r="B653" s="83"/>
      <c r="D653" s="86"/>
      <c r="E653" s="75"/>
      <c r="G653" s="86"/>
      <c r="H653" s="75"/>
      <c r="J653" s="86"/>
      <c r="K653" s="75"/>
      <c r="M653" s="86"/>
      <c r="N653" s="75"/>
      <c r="P653" s="86"/>
      <c r="Q653" s="75"/>
      <c r="S653" s="86"/>
      <c r="T653" s="75"/>
      <c r="V653" s="86"/>
      <c r="W653" s="75"/>
      <c r="Y653" s="86"/>
      <c r="Z653" s="75"/>
      <c r="AB653" s="86"/>
      <c r="AC653" s="75"/>
      <c r="AE653" s="86"/>
      <c r="AF653" s="75"/>
      <c r="AH653" s="86"/>
      <c r="AI653" s="75"/>
      <c r="AK653" s="86"/>
      <c r="AL653" s="75"/>
    </row>
    <row r="654" spans="1:38" x14ac:dyDescent="0.2">
      <c r="A654" s="31"/>
      <c r="B654" s="83"/>
      <c r="D654" s="86"/>
      <c r="E654" s="75"/>
      <c r="G654" s="86"/>
      <c r="H654" s="75"/>
      <c r="J654" s="86"/>
      <c r="K654" s="75"/>
      <c r="M654" s="86"/>
      <c r="N654" s="75"/>
      <c r="P654" s="86"/>
      <c r="Q654" s="75"/>
      <c r="S654" s="86"/>
      <c r="T654" s="75"/>
      <c r="V654" s="86"/>
      <c r="W654" s="75"/>
      <c r="Y654" s="86"/>
      <c r="Z654" s="75"/>
      <c r="AB654" s="86"/>
      <c r="AC654" s="75"/>
      <c r="AE654" s="86"/>
      <c r="AF654" s="75"/>
      <c r="AH654" s="86"/>
      <c r="AI654" s="75"/>
      <c r="AK654" s="86"/>
      <c r="AL654" s="75"/>
    </row>
    <row r="655" spans="1:38" x14ac:dyDescent="0.2">
      <c r="A655" s="31"/>
      <c r="B655" s="83"/>
      <c r="D655" s="86"/>
      <c r="E655" s="75"/>
      <c r="G655" s="86"/>
      <c r="H655" s="75"/>
      <c r="J655" s="86"/>
      <c r="K655" s="75"/>
      <c r="M655" s="86"/>
      <c r="N655" s="75"/>
      <c r="P655" s="86"/>
      <c r="Q655" s="75"/>
      <c r="S655" s="86"/>
      <c r="T655" s="75"/>
      <c r="V655" s="86"/>
      <c r="W655" s="75"/>
      <c r="Y655" s="86"/>
      <c r="Z655" s="75"/>
      <c r="AB655" s="86"/>
      <c r="AC655" s="75"/>
      <c r="AE655" s="86"/>
      <c r="AF655" s="75"/>
      <c r="AH655" s="86"/>
      <c r="AI655" s="75"/>
      <c r="AK655" s="86"/>
      <c r="AL655" s="75"/>
    </row>
    <row r="656" spans="1:38" x14ac:dyDescent="0.2">
      <c r="A656" s="31"/>
      <c r="B656" s="83"/>
      <c r="D656" s="86"/>
      <c r="E656" s="75"/>
      <c r="G656" s="86"/>
      <c r="H656" s="75"/>
      <c r="J656" s="86"/>
      <c r="K656" s="75"/>
      <c r="M656" s="86"/>
      <c r="N656" s="75"/>
      <c r="P656" s="86"/>
      <c r="Q656" s="75"/>
      <c r="S656" s="86"/>
      <c r="T656" s="75"/>
      <c r="V656" s="86"/>
      <c r="W656" s="75"/>
      <c r="Y656" s="86"/>
      <c r="Z656" s="75"/>
      <c r="AB656" s="86"/>
      <c r="AC656" s="75"/>
      <c r="AE656" s="86"/>
      <c r="AF656" s="75"/>
      <c r="AH656" s="86"/>
      <c r="AI656" s="75"/>
      <c r="AK656" s="86"/>
      <c r="AL656" s="75"/>
    </row>
    <row r="657" spans="1:38" x14ac:dyDescent="0.2">
      <c r="A657" s="31"/>
      <c r="B657" s="83"/>
      <c r="D657" s="86"/>
      <c r="E657" s="75"/>
      <c r="G657" s="86"/>
      <c r="H657" s="75"/>
      <c r="J657" s="86"/>
      <c r="K657" s="75"/>
      <c r="M657" s="86"/>
      <c r="N657" s="75"/>
      <c r="P657" s="86"/>
      <c r="Q657" s="75"/>
      <c r="S657" s="86"/>
      <c r="T657" s="75"/>
      <c r="V657" s="86"/>
      <c r="W657" s="75"/>
      <c r="Y657" s="86"/>
      <c r="Z657" s="75"/>
      <c r="AB657" s="86"/>
      <c r="AC657" s="75"/>
      <c r="AE657" s="86"/>
      <c r="AF657" s="75"/>
      <c r="AH657" s="86"/>
      <c r="AI657" s="75"/>
      <c r="AK657" s="86"/>
      <c r="AL657" s="75"/>
    </row>
    <row r="658" spans="1:38" x14ac:dyDescent="0.2">
      <c r="A658" s="31"/>
      <c r="B658" s="83"/>
      <c r="D658" s="86"/>
      <c r="E658" s="75"/>
      <c r="G658" s="86"/>
      <c r="H658" s="75"/>
      <c r="J658" s="86"/>
      <c r="K658" s="75"/>
      <c r="M658" s="86"/>
      <c r="N658" s="75"/>
      <c r="P658" s="86"/>
      <c r="Q658" s="75"/>
      <c r="S658" s="86"/>
      <c r="T658" s="75"/>
      <c r="V658" s="86"/>
      <c r="W658" s="75"/>
      <c r="Y658" s="86"/>
      <c r="Z658" s="75"/>
      <c r="AB658" s="86"/>
      <c r="AC658" s="75"/>
      <c r="AE658" s="86"/>
      <c r="AF658" s="75"/>
      <c r="AH658" s="86"/>
      <c r="AI658" s="75"/>
      <c r="AK658" s="86"/>
      <c r="AL658" s="75"/>
    </row>
    <row r="659" spans="1:38" x14ac:dyDescent="0.2">
      <c r="A659" s="31"/>
      <c r="B659" s="83"/>
      <c r="D659" s="86"/>
      <c r="E659" s="75"/>
      <c r="G659" s="86"/>
      <c r="H659" s="75"/>
      <c r="J659" s="86"/>
      <c r="K659" s="75"/>
      <c r="M659" s="86"/>
      <c r="N659" s="75"/>
      <c r="P659" s="86"/>
      <c r="Q659" s="75"/>
      <c r="S659" s="86"/>
      <c r="T659" s="75"/>
      <c r="V659" s="86"/>
      <c r="W659" s="75"/>
      <c r="Y659" s="86"/>
      <c r="Z659" s="75"/>
      <c r="AB659" s="86"/>
      <c r="AC659" s="75"/>
      <c r="AE659" s="86"/>
      <c r="AF659" s="75"/>
      <c r="AH659" s="86"/>
      <c r="AI659" s="75"/>
      <c r="AK659" s="86"/>
      <c r="AL659" s="75"/>
    </row>
    <row r="660" spans="1:38" x14ac:dyDescent="0.2">
      <c r="A660" s="31"/>
      <c r="B660" s="83"/>
      <c r="D660" s="86"/>
      <c r="E660" s="75"/>
      <c r="G660" s="86"/>
      <c r="H660" s="75"/>
      <c r="J660" s="86"/>
      <c r="K660" s="75"/>
      <c r="M660" s="86"/>
      <c r="N660" s="75"/>
      <c r="P660" s="86"/>
      <c r="Q660" s="75"/>
      <c r="S660" s="86"/>
      <c r="T660" s="75"/>
      <c r="V660" s="86"/>
      <c r="W660" s="75"/>
      <c r="Y660" s="86"/>
      <c r="Z660" s="75"/>
      <c r="AB660" s="86"/>
      <c r="AC660" s="75"/>
      <c r="AE660" s="86"/>
      <c r="AF660" s="75"/>
      <c r="AH660" s="86"/>
      <c r="AI660" s="75"/>
      <c r="AK660" s="86"/>
      <c r="AL660" s="75"/>
    </row>
    <row r="661" spans="1:38" x14ac:dyDescent="0.2">
      <c r="A661" s="31"/>
      <c r="B661" s="83"/>
      <c r="D661" s="86"/>
      <c r="E661" s="75"/>
      <c r="G661" s="86"/>
      <c r="H661" s="75"/>
      <c r="J661" s="86"/>
      <c r="K661" s="75"/>
      <c r="M661" s="86"/>
      <c r="N661" s="75"/>
      <c r="P661" s="86"/>
      <c r="Q661" s="75"/>
      <c r="S661" s="86"/>
      <c r="T661" s="75"/>
      <c r="V661" s="86"/>
      <c r="W661" s="75"/>
      <c r="Y661" s="86"/>
      <c r="Z661" s="75"/>
      <c r="AB661" s="86"/>
      <c r="AC661" s="75"/>
      <c r="AE661" s="86"/>
      <c r="AF661" s="75"/>
      <c r="AH661" s="86"/>
      <c r="AI661" s="75"/>
      <c r="AK661" s="86"/>
      <c r="AL661" s="75"/>
    </row>
    <row r="662" spans="1:38" x14ac:dyDescent="0.2">
      <c r="A662" s="31"/>
      <c r="B662" s="83"/>
      <c r="D662" s="86"/>
      <c r="E662" s="75"/>
      <c r="G662" s="86"/>
      <c r="H662" s="75"/>
      <c r="J662" s="86"/>
      <c r="K662" s="75"/>
      <c r="M662" s="86"/>
      <c r="N662" s="75"/>
      <c r="P662" s="86"/>
      <c r="Q662" s="75"/>
      <c r="S662" s="86"/>
      <c r="T662" s="75"/>
      <c r="V662" s="86"/>
      <c r="W662" s="75"/>
      <c r="Y662" s="86"/>
      <c r="Z662" s="75"/>
      <c r="AB662" s="86"/>
      <c r="AC662" s="75"/>
      <c r="AE662" s="86"/>
      <c r="AF662" s="75"/>
      <c r="AH662" s="86"/>
      <c r="AI662" s="75"/>
      <c r="AK662" s="86"/>
      <c r="AL662" s="75"/>
    </row>
    <row r="663" spans="1:38" x14ac:dyDescent="0.2">
      <c r="A663" s="31"/>
      <c r="B663" s="83"/>
      <c r="D663" s="86"/>
      <c r="E663" s="75"/>
      <c r="G663" s="86"/>
      <c r="H663" s="75"/>
      <c r="J663" s="86"/>
      <c r="K663" s="75"/>
      <c r="M663" s="86"/>
      <c r="N663" s="75"/>
      <c r="P663" s="86"/>
      <c r="Q663" s="75"/>
      <c r="S663" s="86"/>
      <c r="T663" s="75"/>
      <c r="V663" s="86"/>
      <c r="W663" s="75"/>
      <c r="Y663" s="86"/>
      <c r="Z663" s="75"/>
      <c r="AB663" s="86"/>
      <c r="AC663" s="75"/>
      <c r="AE663" s="86"/>
      <c r="AF663" s="75"/>
      <c r="AH663" s="86"/>
      <c r="AI663" s="75"/>
      <c r="AK663" s="86"/>
      <c r="AL663" s="75"/>
    </row>
    <row r="664" spans="1:38" x14ac:dyDescent="0.2">
      <c r="A664" s="31"/>
      <c r="B664" s="83"/>
      <c r="D664" s="86"/>
      <c r="E664" s="75"/>
      <c r="G664" s="86"/>
      <c r="H664" s="75"/>
      <c r="J664" s="86"/>
      <c r="K664" s="75"/>
      <c r="M664" s="86"/>
      <c r="N664" s="75"/>
      <c r="P664" s="86"/>
      <c r="Q664" s="75"/>
      <c r="S664" s="86"/>
      <c r="T664" s="75"/>
      <c r="V664" s="86"/>
      <c r="W664" s="75"/>
      <c r="Y664" s="86"/>
      <c r="Z664" s="75"/>
      <c r="AB664" s="86"/>
      <c r="AC664" s="75"/>
      <c r="AE664" s="86"/>
      <c r="AF664" s="75"/>
      <c r="AH664" s="86"/>
      <c r="AI664" s="75"/>
      <c r="AK664" s="86"/>
      <c r="AL664" s="75"/>
    </row>
    <row r="665" spans="1:38" x14ac:dyDescent="0.2">
      <c r="A665" s="31"/>
      <c r="B665" s="83"/>
      <c r="D665" s="86"/>
      <c r="E665" s="75"/>
      <c r="G665" s="86"/>
      <c r="H665" s="75"/>
      <c r="J665" s="86"/>
      <c r="K665" s="75"/>
      <c r="M665" s="86"/>
      <c r="N665" s="75"/>
      <c r="P665" s="86"/>
      <c r="Q665" s="75"/>
      <c r="S665" s="86"/>
      <c r="T665" s="75"/>
      <c r="V665" s="86"/>
      <c r="W665" s="75"/>
      <c r="Y665" s="86"/>
      <c r="Z665" s="75"/>
      <c r="AB665" s="86"/>
      <c r="AC665" s="75"/>
      <c r="AE665" s="86"/>
      <c r="AF665" s="75"/>
      <c r="AH665" s="86"/>
      <c r="AI665" s="75"/>
      <c r="AK665" s="86"/>
      <c r="AL665" s="75"/>
    </row>
    <row r="666" spans="1:38" x14ac:dyDescent="0.2">
      <c r="A666" s="31"/>
      <c r="B666" s="83"/>
      <c r="D666" s="86"/>
      <c r="E666" s="75"/>
      <c r="G666" s="86"/>
      <c r="H666" s="75"/>
      <c r="J666" s="86"/>
      <c r="K666" s="75"/>
      <c r="M666" s="86"/>
      <c r="N666" s="75"/>
      <c r="P666" s="86"/>
      <c r="Q666" s="75"/>
      <c r="S666" s="86"/>
      <c r="T666" s="75"/>
      <c r="V666" s="86"/>
      <c r="W666" s="75"/>
      <c r="Y666" s="86"/>
      <c r="Z666" s="75"/>
      <c r="AB666" s="86"/>
      <c r="AC666" s="75"/>
      <c r="AE666" s="86"/>
      <c r="AF666" s="75"/>
      <c r="AH666" s="86"/>
      <c r="AI666" s="75"/>
      <c r="AK666" s="86"/>
      <c r="AL666" s="75"/>
    </row>
    <row r="667" spans="1:38" x14ac:dyDescent="0.2">
      <c r="A667" s="31"/>
      <c r="B667" s="83"/>
      <c r="D667" s="86"/>
      <c r="E667" s="75"/>
      <c r="G667" s="86"/>
      <c r="H667" s="75"/>
      <c r="J667" s="86"/>
      <c r="K667" s="75"/>
      <c r="M667" s="86"/>
      <c r="N667" s="75"/>
      <c r="P667" s="86"/>
      <c r="Q667" s="75"/>
      <c r="S667" s="86"/>
      <c r="T667" s="75"/>
      <c r="V667" s="86"/>
      <c r="W667" s="75"/>
      <c r="Y667" s="86"/>
      <c r="Z667" s="75"/>
      <c r="AB667" s="86"/>
      <c r="AC667" s="75"/>
      <c r="AE667" s="86"/>
      <c r="AF667" s="75"/>
      <c r="AH667" s="86"/>
      <c r="AI667" s="75"/>
      <c r="AK667" s="86"/>
      <c r="AL667" s="75"/>
    </row>
    <row r="668" spans="1:38" x14ac:dyDescent="0.2">
      <c r="A668" s="31"/>
      <c r="B668" s="83"/>
      <c r="D668" s="86"/>
      <c r="E668" s="75"/>
      <c r="G668" s="86"/>
      <c r="H668" s="75"/>
      <c r="J668" s="86"/>
      <c r="K668" s="75"/>
      <c r="M668" s="86"/>
      <c r="N668" s="75"/>
      <c r="P668" s="86"/>
      <c r="Q668" s="75"/>
      <c r="S668" s="86"/>
      <c r="T668" s="75"/>
      <c r="V668" s="86"/>
      <c r="W668" s="75"/>
      <c r="Y668" s="86"/>
      <c r="Z668" s="75"/>
      <c r="AB668" s="86"/>
      <c r="AC668" s="75"/>
      <c r="AE668" s="86"/>
      <c r="AF668" s="75"/>
      <c r="AH668" s="86"/>
      <c r="AI668" s="75"/>
      <c r="AK668" s="86"/>
      <c r="AL668" s="75"/>
    </row>
    <row r="669" spans="1:38" x14ac:dyDescent="0.2">
      <c r="A669" s="31"/>
      <c r="B669" s="83"/>
      <c r="D669" s="86"/>
      <c r="E669" s="75"/>
      <c r="G669" s="86"/>
      <c r="H669" s="75"/>
      <c r="J669" s="86"/>
      <c r="K669" s="75"/>
      <c r="M669" s="86"/>
      <c r="N669" s="75"/>
      <c r="P669" s="86"/>
      <c r="Q669" s="75"/>
      <c r="S669" s="86"/>
      <c r="T669" s="75"/>
      <c r="V669" s="86"/>
      <c r="W669" s="75"/>
      <c r="Y669" s="86"/>
      <c r="Z669" s="75"/>
      <c r="AB669" s="86"/>
      <c r="AC669" s="75"/>
      <c r="AE669" s="86"/>
      <c r="AF669" s="75"/>
      <c r="AH669" s="86"/>
      <c r="AI669" s="75"/>
      <c r="AK669" s="86"/>
      <c r="AL669" s="75"/>
    </row>
    <row r="670" spans="1:38" x14ac:dyDescent="0.2">
      <c r="A670" s="31"/>
      <c r="B670" s="83"/>
      <c r="D670" s="86"/>
      <c r="E670" s="75"/>
      <c r="G670" s="86"/>
      <c r="H670" s="75"/>
      <c r="J670" s="86"/>
      <c r="K670" s="75"/>
      <c r="M670" s="86"/>
      <c r="N670" s="75"/>
      <c r="P670" s="86"/>
      <c r="Q670" s="75"/>
      <c r="S670" s="86"/>
      <c r="T670" s="75"/>
      <c r="V670" s="86"/>
      <c r="W670" s="75"/>
      <c r="Y670" s="86"/>
      <c r="Z670" s="75"/>
      <c r="AB670" s="86"/>
      <c r="AC670" s="75"/>
      <c r="AE670" s="86"/>
      <c r="AF670" s="75"/>
      <c r="AH670" s="86"/>
      <c r="AI670" s="75"/>
      <c r="AK670" s="86"/>
      <c r="AL670" s="75"/>
    </row>
    <row r="671" spans="1:38" x14ac:dyDescent="0.2">
      <c r="A671" s="31"/>
      <c r="B671" s="83"/>
      <c r="D671" s="86"/>
      <c r="E671" s="75"/>
      <c r="G671" s="86"/>
      <c r="H671" s="75"/>
      <c r="J671" s="86"/>
      <c r="K671" s="75"/>
      <c r="M671" s="86"/>
      <c r="N671" s="75"/>
      <c r="P671" s="86"/>
      <c r="Q671" s="75"/>
      <c r="S671" s="86"/>
      <c r="T671" s="75"/>
      <c r="V671" s="86"/>
      <c r="W671" s="75"/>
      <c r="Y671" s="86"/>
      <c r="Z671" s="75"/>
      <c r="AB671" s="86"/>
      <c r="AC671" s="75"/>
      <c r="AE671" s="86"/>
      <c r="AF671" s="75"/>
      <c r="AH671" s="86"/>
      <c r="AI671" s="75"/>
      <c r="AK671" s="86"/>
      <c r="AL671" s="75"/>
    </row>
    <row r="672" spans="1:38" x14ac:dyDescent="0.2">
      <c r="A672" s="31"/>
      <c r="B672" s="83"/>
      <c r="D672" s="86"/>
      <c r="E672" s="75"/>
      <c r="G672" s="86"/>
      <c r="H672" s="75"/>
      <c r="J672" s="86"/>
      <c r="K672" s="75"/>
      <c r="M672" s="86"/>
      <c r="N672" s="75"/>
      <c r="P672" s="86"/>
      <c r="Q672" s="75"/>
      <c r="S672" s="86"/>
      <c r="T672" s="75"/>
      <c r="V672" s="86"/>
      <c r="W672" s="75"/>
      <c r="Y672" s="86"/>
      <c r="Z672" s="75"/>
      <c r="AB672" s="86"/>
      <c r="AC672" s="75"/>
      <c r="AE672" s="86"/>
      <c r="AF672" s="75"/>
      <c r="AH672" s="86"/>
      <c r="AI672" s="75"/>
      <c r="AK672" s="86"/>
      <c r="AL672" s="75"/>
    </row>
    <row r="673" spans="1:38" x14ac:dyDescent="0.2">
      <c r="A673" s="31"/>
      <c r="B673" s="83"/>
      <c r="D673" s="86"/>
      <c r="E673" s="75"/>
      <c r="G673" s="86"/>
      <c r="H673" s="75"/>
      <c r="J673" s="86"/>
      <c r="K673" s="75"/>
      <c r="M673" s="86"/>
      <c r="N673" s="75"/>
      <c r="P673" s="86"/>
      <c r="Q673" s="75"/>
      <c r="S673" s="86"/>
      <c r="T673" s="75"/>
      <c r="V673" s="86"/>
      <c r="W673" s="75"/>
      <c r="Y673" s="86"/>
      <c r="Z673" s="75"/>
      <c r="AB673" s="86"/>
      <c r="AC673" s="75"/>
      <c r="AE673" s="86"/>
      <c r="AF673" s="75"/>
      <c r="AH673" s="86"/>
      <c r="AI673" s="75"/>
      <c r="AK673" s="86"/>
      <c r="AL673" s="75"/>
    </row>
    <row r="674" spans="1:38" x14ac:dyDescent="0.2">
      <c r="A674" s="31"/>
      <c r="B674" s="83"/>
      <c r="D674" s="86"/>
      <c r="E674" s="75"/>
      <c r="G674" s="86"/>
      <c r="H674" s="75"/>
      <c r="J674" s="86"/>
      <c r="K674" s="75"/>
      <c r="M674" s="86"/>
      <c r="N674" s="75"/>
      <c r="P674" s="86"/>
      <c r="Q674" s="75"/>
      <c r="S674" s="86"/>
      <c r="T674" s="75"/>
      <c r="V674" s="86"/>
      <c r="W674" s="75"/>
      <c r="Y674" s="86"/>
      <c r="Z674" s="75"/>
      <c r="AB674" s="86"/>
      <c r="AC674" s="75"/>
      <c r="AE674" s="86"/>
      <c r="AF674" s="75"/>
      <c r="AH674" s="86"/>
      <c r="AI674" s="75"/>
      <c r="AK674" s="86"/>
      <c r="AL674" s="75"/>
    </row>
    <row r="675" spans="1:38" x14ac:dyDescent="0.2">
      <c r="A675" s="31"/>
      <c r="B675" s="83"/>
      <c r="D675" s="86"/>
      <c r="E675" s="75"/>
      <c r="G675" s="86"/>
      <c r="H675" s="75"/>
      <c r="J675" s="86"/>
      <c r="K675" s="75"/>
      <c r="M675" s="86"/>
      <c r="N675" s="75"/>
      <c r="P675" s="86"/>
      <c r="Q675" s="75"/>
      <c r="S675" s="86"/>
      <c r="T675" s="75"/>
      <c r="V675" s="86"/>
      <c r="W675" s="75"/>
      <c r="Y675" s="86"/>
      <c r="Z675" s="75"/>
      <c r="AB675" s="86"/>
      <c r="AC675" s="75"/>
      <c r="AE675" s="86"/>
      <c r="AF675" s="75"/>
      <c r="AH675" s="86"/>
      <c r="AI675" s="75"/>
      <c r="AK675" s="86"/>
      <c r="AL675" s="75"/>
    </row>
    <row r="676" spans="1:38" x14ac:dyDescent="0.2">
      <c r="A676" s="31"/>
      <c r="B676" s="83"/>
      <c r="D676" s="86"/>
      <c r="E676" s="75"/>
      <c r="G676" s="86"/>
      <c r="H676" s="75"/>
      <c r="J676" s="86"/>
      <c r="K676" s="75"/>
      <c r="M676" s="86"/>
      <c r="N676" s="75"/>
      <c r="P676" s="86"/>
      <c r="Q676" s="75"/>
      <c r="S676" s="86"/>
      <c r="T676" s="75"/>
      <c r="V676" s="86"/>
      <c r="W676" s="75"/>
      <c r="Y676" s="86"/>
      <c r="Z676" s="75"/>
      <c r="AB676" s="86"/>
      <c r="AC676" s="75"/>
      <c r="AE676" s="86"/>
      <c r="AF676" s="75"/>
      <c r="AH676" s="86"/>
      <c r="AI676" s="75"/>
      <c r="AK676" s="86"/>
      <c r="AL676" s="75"/>
    </row>
    <row r="677" spans="1:38" x14ac:dyDescent="0.2">
      <c r="A677" s="31"/>
      <c r="B677" s="83"/>
      <c r="D677" s="86"/>
      <c r="E677" s="75"/>
      <c r="G677" s="86"/>
      <c r="H677" s="75"/>
      <c r="J677" s="86"/>
      <c r="K677" s="75"/>
      <c r="M677" s="86"/>
      <c r="N677" s="75"/>
      <c r="P677" s="86"/>
      <c r="Q677" s="75"/>
      <c r="S677" s="86"/>
      <c r="T677" s="75"/>
      <c r="V677" s="86"/>
      <c r="W677" s="75"/>
      <c r="Y677" s="86"/>
      <c r="Z677" s="75"/>
      <c r="AB677" s="86"/>
      <c r="AC677" s="75"/>
      <c r="AE677" s="86"/>
      <c r="AF677" s="75"/>
      <c r="AH677" s="86"/>
      <c r="AI677" s="75"/>
      <c r="AK677" s="86"/>
      <c r="AL677" s="75"/>
    </row>
    <row r="678" spans="1:38" x14ac:dyDescent="0.2">
      <c r="A678" s="31"/>
      <c r="B678" s="83"/>
      <c r="D678" s="86"/>
      <c r="E678" s="75"/>
      <c r="G678" s="86"/>
      <c r="H678" s="75"/>
      <c r="J678" s="86"/>
      <c r="K678" s="75"/>
      <c r="M678" s="86"/>
      <c r="N678" s="75"/>
      <c r="P678" s="86"/>
      <c r="Q678" s="75"/>
      <c r="S678" s="86"/>
      <c r="T678" s="75"/>
      <c r="V678" s="86"/>
      <c r="W678" s="75"/>
      <c r="Y678" s="86"/>
      <c r="Z678" s="75"/>
      <c r="AB678" s="86"/>
      <c r="AC678" s="75"/>
      <c r="AE678" s="86"/>
      <c r="AF678" s="75"/>
      <c r="AH678" s="86"/>
      <c r="AI678" s="75"/>
      <c r="AK678" s="86"/>
      <c r="AL678" s="75"/>
    </row>
    <row r="679" spans="1:38" x14ac:dyDescent="0.2">
      <c r="A679" s="31"/>
      <c r="B679" s="83"/>
      <c r="D679" s="86"/>
      <c r="E679" s="75"/>
      <c r="G679" s="86"/>
      <c r="H679" s="75"/>
      <c r="J679" s="86"/>
      <c r="K679" s="75"/>
      <c r="M679" s="86"/>
      <c r="N679" s="75"/>
      <c r="P679" s="86"/>
      <c r="Q679" s="75"/>
      <c r="S679" s="86"/>
      <c r="T679" s="75"/>
      <c r="V679" s="86"/>
      <c r="W679" s="75"/>
      <c r="Y679" s="86"/>
      <c r="Z679" s="75"/>
      <c r="AB679" s="86"/>
      <c r="AC679" s="75"/>
      <c r="AE679" s="86"/>
      <c r="AF679" s="75"/>
      <c r="AH679" s="86"/>
      <c r="AI679" s="75"/>
      <c r="AK679" s="86"/>
      <c r="AL679" s="75"/>
    </row>
    <row r="680" spans="1:38" x14ac:dyDescent="0.2">
      <c r="A680" s="31"/>
      <c r="B680" s="83"/>
      <c r="D680" s="86"/>
      <c r="E680" s="75"/>
      <c r="G680" s="86"/>
      <c r="H680" s="75"/>
      <c r="J680" s="86"/>
      <c r="K680" s="75"/>
      <c r="M680" s="86"/>
      <c r="N680" s="75"/>
      <c r="P680" s="86"/>
      <c r="Q680" s="75"/>
      <c r="S680" s="86"/>
      <c r="T680" s="75"/>
      <c r="V680" s="86"/>
      <c r="W680" s="75"/>
      <c r="Y680" s="86"/>
      <c r="Z680" s="75"/>
      <c r="AB680" s="86"/>
      <c r="AC680" s="75"/>
      <c r="AE680" s="86"/>
      <c r="AF680" s="75"/>
      <c r="AH680" s="86"/>
      <c r="AI680" s="75"/>
      <c r="AK680" s="86"/>
      <c r="AL680" s="75"/>
    </row>
    <row r="681" spans="1:38" x14ac:dyDescent="0.2">
      <c r="A681" s="31"/>
      <c r="B681" s="83"/>
      <c r="D681" s="86"/>
      <c r="E681" s="75"/>
      <c r="G681" s="86"/>
      <c r="H681" s="75"/>
      <c r="J681" s="86"/>
      <c r="K681" s="75"/>
      <c r="M681" s="86"/>
      <c r="N681" s="75"/>
      <c r="P681" s="86"/>
      <c r="Q681" s="75"/>
      <c r="S681" s="86"/>
      <c r="T681" s="75"/>
      <c r="V681" s="86"/>
      <c r="W681" s="75"/>
      <c r="Y681" s="86"/>
      <c r="Z681" s="75"/>
      <c r="AB681" s="86"/>
      <c r="AC681" s="75"/>
      <c r="AE681" s="86"/>
      <c r="AF681" s="75"/>
      <c r="AH681" s="86"/>
      <c r="AI681" s="75"/>
      <c r="AK681" s="86"/>
      <c r="AL681" s="75"/>
    </row>
    <row r="682" spans="1:38" x14ac:dyDescent="0.2">
      <c r="A682" s="31"/>
      <c r="B682" s="83"/>
      <c r="D682" s="86"/>
      <c r="E682" s="75"/>
      <c r="G682" s="86"/>
      <c r="H682" s="75"/>
      <c r="J682" s="86"/>
      <c r="K682" s="75"/>
      <c r="M682" s="86"/>
      <c r="N682" s="75"/>
      <c r="P682" s="86"/>
      <c r="Q682" s="75"/>
      <c r="S682" s="86"/>
      <c r="T682" s="75"/>
      <c r="V682" s="86"/>
      <c r="W682" s="75"/>
      <c r="Y682" s="86"/>
      <c r="Z682" s="75"/>
      <c r="AB682" s="86"/>
      <c r="AC682" s="75"/>
      <c r="AE682" s="86"/>
      <c r="AF682" s="75"/>
      <c r="AH682" s="86"/>
      <c r="AI682" s="75"/>
      <c r="AK682" s="86"/>
      <c r="AL682" s="75"/>
    </row>
    <row r="683" spans="1:38" x14ac:dyDescent="0.2">
      <c r="A683" s="31"/>
      <c r="B683" s="83"/>
      <c r="D683" s="86"/>
      <c r="E683" s="75"/>
      <c r="G683" s="86"/>
      <c r="H683" s="75"/>
      <c r="J683" s="86"/>
      <c r="K683" s="75"/>
      <c r="M683" s="86"/>
      <c r="N683" s="75"/>
      <c r="P683" s="86"/>
      <c r="Q683" s="75"/>
      <c r="S683" s="86"/>
      <c r="T683" s="75"/>
      <c r="V683" s="86"/>
      <c r="W683" s="75"/>
      <c r="Y683" s="86"/>
      <c r="Z683" s="75"/>
      <c r="AB683" s="86"/>
      <c r="AC683" s="75"/>
      <c r="AE683" s="86"/>
      <c r="AF683" s="75"/>
      <c r="AH683" s="86"/>
      <c r="AI683" s="75"/>
      <c r="AK683" s="86"/>
      <c r="AL683" s="75"/>
    </row>
    <row r="684" spans="1:38" x14ac:dyDescent="0.2">
      <c r="A684" s="31"/>
      <c r="B684" s="83"/>
      <c r="D684" s="86"/>
      <c r="E684" s="75"/>
      <c r="G684" s="86"/>
      <c r="H684" s="75"/>
      <c r="J684" s="86"/>
      <c r="K684" s="75"/>
      <c r="M684" s="86"/>
      <c r="N684" s="75"/>
      <c r="P684" s="86"/>
      <c r="Q684" s="75"/>
      <c r="S684" s="86"/>
      <c r="T684" s="75"/>
      <c r="V684" s="86"/>
      <c r="W684" s="75"/>
      <c r="Y684" s="86"/>
      <c r="Z684" s="75"/>
      <c r="AB684" s="86"/>
      <c r="AC684" s="75"/>
      <c r="AE684" s="86"/>
      <c r="AF684" s="75"/>
      <c r="AH684" s="86"/>
      <c r="AI684" s="75"/>
      <c r="AK684" s="86"/>
      <c r="AL684" s="75"/>
    </row>
    <row r="685" spans="1:38" x14ac:dyDescent="0.2">
      <c r="A685" s="31"/>
      <c r="B685" s="83"/>
      <c r="D685" s="86"/>
      <c r="E685" s="75"/>
      <c r="G685" s="86"/>
      <c r="H685" s="75"/>
      <c r="J685" s="86"/>
      <c r="K685" s="75"/>
      <c r="M685" s="86"/>
      <c r="N685" s="75"/>
      <c r="P685" s="86"/>
      <c r="Q685" s="75"/>
      <c r="S685" s="86"/>
      <c r="T685" s="75"/>
      <c r="V685" s="86"/>
      <c r="W685" s="75"/>
      <c r="Y685" s="86"/>
      <c r="Z685" s="75"/>
      <c r="AB685" s="86"/>
      <c r="AC685" s="75"/>
      <c r="AE685" s="86"/>
      <c r="AF685" s="75"/>
      <c r="AH685" s="86"/>
      <c r="AI685" s="75"/>
      <c r="AK685" s="86"/>
      <c r="AL685" s="75"/>
    </row>
    <row r="686" spans="1:38" x14ac:dyDescent="0.2">
      <c r="A686" s="31"/>
      <c r="B686" s="83"/>
      <c r="D686" s="86"/>
      <c r="E686" s="75"/>
      <c r="G686" s="86"/>
      <c r="H686" s="75"/>
      <c r="J686" s="86"/>
      <c r="K686" s="75"/>
      <c r="M686" s="86"/>
      <c r="N686" s="75"/>
      <c r="P686" s="86"/>
      <c r="Q686" s="75"/>
      <c r="S686" s="86"/>
      <c r="T686" s="75"/>
      <c r="V686" s="86"/>
      <c r="W686" s="75"/>
      <c r="Y686" s="86"/>
      <c r="Z686" s="75"/>
      <c r="AB686" s="86"/>
      <c r="AC686" s="75"/>
      <c r="AE686" s="86"/>
      <c r="AF686" s="75"/>
      <c r="AH686" s="86"/>
      <c r="AI686" s="75"/>
      <c r="AK686" s="86"/>
      <c r="AL686" s="75"/>
    </row>
    <row r="687" spans="1:38" x14ac:dyDescent="0.2">
      <c r="A687" s="31"/>
      <c r="B687" s="83"/>
      <c r="D687" s="86"/>
      <c r="E687" s="75"/>
      <c r="G687" s="86"/>
      <c r="H687" s="75"/>
      <c r="J687" s="86"/>
      <c r="K687" s="75"/>
      <c r="M687" s="86"/>
      <c r="N687" s="75"/>
      <c r="P687" s="86"/>
      <c r="Q687" s="75"/>
      <c r="S687" s="86"/>
      <c r="T687" s="75"/>
      <c r="V687" s="86"/>
      <c r="W687" s="75"/>
      <c r="Y687" s="86"/>
      <c r="Z687" s="75"/>
      <c r="AB687" s="86"/>
      <c r="AC687" s="75"/>
      <c r="AE687" s="86"/>
      <c r="AF687" s="75"/>
      <c r="AH687" s="86"/>
      <c r="AI687" s="75"/>
      <c r="AK687" s="86"/>
      <c r="AL687" s="75"/>
    </row>
    <row r="688" spans="1:38" x14ac:dyDescent="0.2">
      <c r="A688" s="31"/>
      <c r="B688" s="83"/>
      <c r="D688" s="86"/>
      <c r="E688" s="75"/>
      <c r="G688" s="86"/>
      <c r="H688" s="75"/>
      <c r="J688" s="86"/>
      <c r="K688" s="75"/>
      <c r="M688" s="86"/>
      <c r="N688" s="75"/>
      <c r="P688" s="86"/>
      <c r="Q688" s="75"/>
      <c r="S688" s="86"/>
      <c r="T688" s="75"/>
      <c r="V688" s="86"/>
      <c r="W688" s="75"/>
      <c r="Y688" s="86"/>
      <c r="Z688" s="75"/>
      <c r="AB688" s="86"/>
      <c r="AC688" s="75"/>
      <c r="AE688" s="86"/>
      <c r="AF688" s="75"/>
      <c r="AH688" s="86"/>
      <c r="AI688" s="75"/>
      <c r="AK688" s="86"/>
      <c r="AL688" s="75"/>
    </row>
    <row r="689" spans="1:38" x14ac:dyDescent="0.2">
      <c r="A689" s="31"/>
      <c r="B689" s="83"/>
      <c r="D689" s="86"/>
      <c r="E689" s="75"/>
      <c r="G689" s="86"/>
      <c r="H689" s="75"/>
      <c r="J689" s="86"/>
      <c r="K689" s="75"/>
      <c r="M689" s="86"/>
      <c r="N689" s="75"/>
      <c r="P689" s="86"/>
      <c r="Q689" s="75"/>
      <c r="S689" s="86"/>
      <c r="T689" s="75"/>
      <c r="V689" s="86"/>
      <c r="W689" s="75"/>
      <c r="Y689" s="86"/>
      <c r="Z689" s="75"/>
      <c r="AB689" s="86"/>
      <c r="AC689" s="75"/>
      <c r="AE689" s="86"/>
      <c r="AF689" s="75"/>
      <c r="AH689" s="86"/>
      <c r="AI689" s="75"/>
      <c r="AK689" s="86"/>
      <c r="AL689" s="75"/>
    </row>
    <row r="690" spans="1:38" x14ac:dyDescent="0.2">
      <c r="A690" s="31"/>
      <c r="B690" s="83"/>
      <c r="D690" s="86"/>
      <c r="E690" s="75"/>
      <c r="G690" s="86"/>
      <c r="H690" s="75"/>
      <c r="J690" s="86"/>
      <c r="K690" s="75"/>
      <c r="M690" s="86"/>
      <c r="N690" s="75"/>
      <c r="P690" s="86"/>
      <c r="Q690" s="75"/>
      <c r="S690" s="86"/>
      <c r="T690" s="75"/>
      <c r="V690" s="86"/>
      <c r="W690" s="75"/>
      <c r="Y690" s="86"/>
      <c r="Z690" s="75"/>
      <c r="AB690" s="86"/>
      <c r="AC690" s="75"/>
      <c r="AE690" s="86"/>
      <c r="AF690" s="75"/>
      <c r="AH690" s="86"/>
      <c r="AI690" s="75"/>
      <c r="AK690" s="86"/>
      <c r="AL690" s="75"/>
    </row>
    <row r="691" spans="1:38" x14ac:dyDescent="0.2">
      <c r="A691" s="31"/>
      <c r="B691" s="83"/>
      <c r="D691" s="86"/>
      <c r="E691" s="75"/>
      <c r="G691" s="86"/>
      <c r="H691" s="75"/>
      <c r="J691" s="86"/>
      <c r="K691" s="75"/>
      <c r="M691" s="86"/>
      <c r="N691" s="75"/>
      <c r="P691" s="86"/>
      <c r="Q691" s="75"/>
      <c r="S691" s="86"/>
      <c r="T691" s="75"/>
      <c r="V691" s="86"/>
      <c r="W691" s="75"/>
      <c r="Y691" s="86"/>
      <c r="Z691" s="75"/>
      <c r="AB691" s="86"/>
      <c r="AC691" s="75"/>
      <c r="AE691" s="86"/>
      <c r="AF691" s="75"/>
      <c r="AH691" s="86"/>
      <c r="AI691" s="75"/>
      <c r="AK691" s="86"/>
      <c r="AL691" s="75"/>
    </row>
    <row r="692" spans="1:38" x14ac:dyDescent="0.2">
      <c r="A692" s="31"/>
      <c r="B692" s="83"/>
      <c r="D692" s="86"/>
      <c r="E692" s="75"/>
      <c r="G692" s="86"/>
      <c r="H692" s="75"/>
      <c r="J692" s="86"/>
      <c r="K692" s="75"/>
      <c r="M692" s="86"/>
      <c r="N692" s="75"/>
      <c r="P692" s="86"/>
      <c r="Q692" s="75"/>
      <c r="S692" s="86"/>
      <c r="T692" s="75"/>
      <c r="V692" s="86"/>
      <c r="W692" s="75"/>
      <c r="Y692" s="86"/>
      <c r="Z692" s="75"/>
      <c r="AB692" s="86"/>
      <c r="AC692" s="75"/>
      <c r="AE692" s="86"/>
      <c r="AF692" s="75"/>
      <c r="AH692" s="86"/>
      <c r="AI692" s="75"/>
      <c r="AK692" s="86"/>
      <c r="AL692" s="75"/>
    </row>
    <row r="693" spans="1:38" x14ac:dyDescent="0.2">
      <c r="A693" s="31"/>
      <c r="B693" s="83"/>
      <c r="D693" s="86"/>
      <c r="E693" s="75"/>
      <c r="G693" s="86"/>
      <c r="H693" s="75"/>
      <c r="J693" s="86"/>
      <c r="K693" s="75"/>
      <c r="M693" s="86"/>
      <c r="N693" s="75"/>
      <c r="P693" s="86"/>
      <c r="Q693" s="75"/>
      <c r="S693" s="86"/>
      <c r="T693" s="75"/>
      <c r="V693" s="86"/>
      <c r="W693" s="75"/>
      <c r="Y693" s="86"/>
      <c r="Z693" s="75"/>
      <c r="AB693" s="86"/>
      <c r="AC693" s="75"/>
      <c r="AE693" s="86"/>
      <c r="AF693" s="75"/>
      <c r="AH693" s="86"/>
      <c r="AI693" s="75"/>
      <c r="AK693" s="86"/>
      <c r="AL693" s="75"/>
    </row>
    <row r="694" spans="1:38" x14ac:dyDescent="0.2">
      <c r="A694" s="31"/>
      <c r="B694" s="83"/>
      <c r="D694" s="86"/>
      <c r="E694" s="75"/>
      <c r="G694" s="86"/>
      <c r="H694" s="75"/>
      <c r="J694" s="86"/>
      <c r="K694" s="75"/>
      <c r="M694" s="86"/>
      <c r="N694" s="75"/>
      <c r="P694" s="86"/>
      <c r="Q694" s="75"/>
      <c r="S694" s="86"/>
      <c r="T694" s="75"/>
      <c r="V694" s="86"/>
      <c r="W694" s="75"/>
      <c r="Y694" s="86"/>
      <c r="Z694" s="75"/>
      <c r="AB694" s="86"/>
      <c r="AC694" s="75"/>
      <c r="AE694" s="86"/>
      <c r="AF694" s="75"/>
      <c r="AH694" s="86"/>
      <c r="AI694" s="75"/>
      <c r="AK694" s="86"/>
      <c r="AL694" s="75"/>
    </row>
    <row r="695" spans="1:38" x14ac:dyDescent="0.2">
      <c r="A695" s="31"/>
      <c r="B695" s="83"/>
      <c r="D695" s="86"/>
      <c r="E695" s="75"/>
      <c r="G695" s="86"/>
      <c r="H695" s="75"/>
      <c r="J695" s="86"/>
      <c r="K695" s="75"/>
      <c r="M695" s="86"/>
      <c r="N695" s="75"/>
      <c r="P695" s="86"/>
      <c r="Q695" s="75"/>
      <c r="S695" s="86"/>
      <c r="T695" s="75"/>
      <c r="V695" s="86"/>
      <c r="W695" s="75"/>
      <c r="Y695" s="86"/>
      <c r="Z695" s="75"/>
      <c r="AB695" s="86"/>
      <c r="AC695" s="75"/>
      <c r="AE695" s="86"/>
      <c r="AF695" s="75"/>
      <c r="AH695" s="86"/>
      <c r="AI695" s="75"/>
      <c r="AK695" s="86"/>
      <c r="AL695" s="75"/>
    </row>
    <row r="696" spans="1:38" x14ac:dyDescent="0.2">
      <c r="A696" s="31"/>
      <c r="B696" s="83"/>
      <c r="D696" s="86"/>
      <c r="E696" s="75"/>
      <c r="G696" s="86"/>
      <c r="H696" s="75"/>
      <c r="J696" s="86"/>
      <c r="K696" s="75"/>
      <c r="M696" s="86"/>
      <c r="N696" s="75"/>
      <c r="P696" s="86"/>
      <c r="Q696" s="75"/>
      <c r="S696" s="86"/>
      <c r="T696" s="75"/>
      <c r="V696" s="86"/>
      <c r="W696" s="75"/>
      <c r="Y696" s="86"/>
      <c r="Z696" s="75"/>
      <c r="AB696" s="86"/>
      <c r="AC696" s="75"/>
      <c r="AE696" s="86"/>
      <c r="AF696" s="75"/>
      <c r="AH696" s="86"/>
      <c r="AI696" s="75"/>
      <c r="AK696" s="86"/>
      <c r="AL696" s="75"/>
    </row>
    <row r="697" spans="1:38" x14ac:dyDescent="0.2">
      <c r="A697" s="31"/>
      <c r="B697" s="83"/>
      <c r="D697" s="86"/>
      <c r="E697" s="75"/>
      <c r="G697" s="86"/>
      <c r="H697" s="75"/>
      <c r="J697" s="86"/>
      <c r="K697" s="75"/>
      <c r="M697" s="86"/>
      <c r="N697" s="75"/>
      <c r="P697" s="86"/>
      <c r="Q697" s="75"/>
      <c r="S697" s="86"/>
      <c r="T697" s="75"/>
      <c r="V697" s="86"/>
      <c r="W697" s="75"/>
      <c r="Y697" s="86"/>
      <c r="Z697" s="75"/>
      <c r="AB697" s="86"/>
      <c r="AC697" s="75"/>
      <c r="AE697" s="86"/>
      <c r="AF697" s="75"/>
      <c r="AH697" s="86"/>
      <c r="AI697" s="75"/>
      <c r="AK697" s="86"/>
      <c r="AL697" s="75"/>
    </row>
    <row r="698" spans="1:38" x14ac:dyDescent="0.2">
      <c r="A698" s="31"/>
      <c r="B698" s="83"/>
      <c r="D698" s="86"/>
      <c r="E698" s="75"/>
      <c r="G698" s="86"/>
      <c r="H698" s="75"/>
      <c r="J698" s="86"/>
      <c r="K698" s="75"/>
      <c r="M698" s="86"/>
      <c r="N698" s="75"/>
      <c r="P698" s="86"/>
      <c r="Q698" s="75"/>
      <c r="S698" s="86"/>
      <c r="T698" s="75"/>
      <c r="V698" s="86"/>
      <c r="W698" s="75"/>
      <c r="Y698" s="86"/>
      <c r="Z698" s="75"/>
      <c r="AB698" s="86"/>
      <c r="AC698" s="75"/>
      <c r="AE698" s="86"/>
      <c r="AF698" s="75"/>
      <c r="AH698" s="86"/>
      <c r="AI698" s="75"/>
      <c r="AK698" s="86"/>
      <c r="AL698" s="75"/>
    </row>
    <row r="699" spans="1:38" x14ac:dyDescent="0.2">
      <c r="A699" s="31"/>
      <c r="B699" s="83"/>
      <c r="D699" s="86"/>
      <c r="E699" s="75"/>
      <c r="G699" s="86"/>
      <c r="H699" s="75"/>
      <c r="J699" s="86"/>
      <c r="K699" s="75"/>
      <c r="M699" s="86"/>
      <c r="N699" s="75"/>
      <c r="P699" s="86"/>
      <c r="Q699" s="75"/>
      <c r="S699" s="86"/>
      <c r="T699" s="75"/>
      <c r="V699" s="86"/>
      <c r="W699" s="75"/>
      <c r="Y699" s="86"/>
      <c r="Z699" s="75"/>
      <c r="AB699" s="86"/>
      <c r="AC699" s="75"/>
      <c r="AE699" s="86"/>
      <c r="AF699" s="75"/>
      <c r="AH699" s="86"/>
      <c r="AI699" s="75"/>
      <c r="AK699" s="86"/>
      <c r="AL699" s="75"/>
    </row>
    <row r="700" spans="1:38" x14ac:dyDescent="0.2">
      <c r="A700" s="31"/>
      <c r="B700" s="83"/>
      <c r="D700" s="86"/>
      <c r="E700" s="75"/>
      <c r="G700" s="86"/>
      <c r="H700" s="75"/>
      <c r="J700" s="86"/>
      <c r="K700" s="75"/>
      <c r="M700" s="86"/>
      <c r="N700" s="75"/>
      <c r="P700" s="86"/>
      <c r="Q700" s="75"/>
      <c r="S700" s="86"/>
      <c r="T700" s="75"/>
      <c r="V700" s="86"/>
      <c r="W700" s="75"/>
      <c r="Y700" s="86"/>
      <c r="Z700" s="75"/>
      <c r="AB700" s="86"/>
      <c r="AC700" s="75"/>
      <c r="AE700" s="86"/>
      <c r="AF700" s="75"/>
      <c r="AH700" s="86"/>
      <c r="AI700" s="75"/>
      <c r="AK700" s="86"/>
      <c r="AL700" s="75"/>
    </row>
    <row r="701" spans="1:38" x14ac:dyDescent="0.2">
      <c r="A701" s="31"/>
      <c r="B701" s="83"/>
      <c r="D701" s="86"/>
      <c r="E701" s="75"/>
      <c r="G701" s="86"/>
      <c r="H701" s="75"/>
      <c r="J701" s="86"/>
      <c r="K701" s="75"/>
      <c r="M701" s="86"/>
      <c r="N701" s="75"/>
      <c r="P701" s="86"/>
      <c r="Q701" s="75"/>
      <c r="S701" s="86"/>
      <c r="T701" s="75"/>
      <c r="V701" s="86"/>
      <c r="W701" s="75"/>
      <c r="Y701" s="86"/>
      <c r="Z701" s="75"/>
      <c r="AB701" s="86"/>
      <c r="AC701" s="75"/>
      <c r="AE701" s="86"/>
      <c r="AF701" s="75"/>
      <c r="AH701" s="86"/>
      <c r="AI701" s="75"/>
      <c r="AK701" s="86"/>
      <c r="AL701" s="75"/>
    </row>
    <row r="702" spans="1:38" x14ac:dyDescent="0.2">
      <c r="A702" s="31"/>
      <c r="B702" s="83"/>
      <c r="D702" s="86"/>
      <c r="E702" s="75"/>
      <c r="G702" s="86"/>
      <c r="H702" s="75"/>
      <c r="J702" s="86"/>
      <c r="K702" s="75"/>
      <c r="M702" s="86"/>
      <c r="N702" s="75"/>
      <c r="P702" s="86"/>
      <c r="Q702" s="75"/>
      <c r="S702" s="86"/>
      <c r="T702" s="75"/>
      <c r="V702" s="86"/>
      <c r="W702" s="75"/>
      <c r="Y702" s="86"/>
      <c r="Z702" s="75"/>
      <c r="AB702" s="86"/>
      <c r="AC702" s="75"/>
      <c r="AE702" s="86"/>
      <c r="AF702" s="75"/>
      <c r="AH702" s="86"/>
      <c r="AI702" s="75"/>
      <c r="AK702" s="86"/>
      <c r="AL702" s="75"/>
    </row>
    <row r="703" spans="1:38" x14ac:dyDescent="0.2">
      <c r="A703" s="31"/>
      <c r="B703" s="83"/>
      <c r="D703" s="86"/>
      <c r="E703" s="75"/>
      <c r="G703" s="86"/>
      <c r="H703" s="75"/>
      <c r="J703" s="86"/>
      <c r="K703" s="75"/>
      <c r="M703" s="86"/>
      <c r="N703" s="75"/>
      <c r="P703" s="86"/>
      <c r="Q703" s="75"/>
      <c r="S703" s="86"/>
      <c r="T703" s="75"/>
      <c r="V703" s="86"/>
      <c r="W703" s="75"/>
      <c r="Y703" s="86"/>
      <c r="Z703" s="75"/>
      <c r="AB703" s="86"/>
      <c r="AC703" s="75"/>
      <c r="AE703" s="86"/>
      <c r="AF703" s="75"/>
      <c r="AH703" s="86"/>
      <c r="AI703" s="75"/>
      <c r="AK703" s="86"/>
      <c r="AL703" s="75"/>
    </row>
    <row r="704" spans="1:38" x14ac:dyDescent="0.2">
      <c r="A704" s="31"/>
      <c r="B704" s="83"/>
      <c r="D704" s="86"/>
      <c r="E704" s="75"/>
      <c r="G704" s="86"/>
      <c r="H704" s="75"/>
      <c r="J704" s="86"/>
      <c r="K704" s="75"/>
      <c r="M704" s="86"/>
      <c r="N704" s="75"/>
      <c r="P704" s="86"/>
      <c r="Q704" s="75"/>
      <c r="S704" s="86"/>
      <c r="T704" s="75"/>
      <c r="V704" s="86"/>
      <c r="W704" s="75"/>
      <c r="Y704" s="86"/>
      <c r="Z704" s="75"/>
      <c r="AB704" s="86"/>
      <c r="AC704" s="75"/>
      <c r="AE704" s="86"/>
      <c r="AF704" s="75"/>
      <c r="AH704" s="86"/>
      <c r="AI704" s="75"/>
      <c r="AK704" s="86"/>
      <c r="AL704" s="75"/>
    </row>
    <row r="705" spans="1:38" x14ac:dyDescent="0.2">
      <c r="A705" s="31"/>
      <c r="B705" s="83"/>
      <c r="D705" s="86"/>
      <c r="E705" s="75"/>
      <c r="G705" s="86"/>
      <c r="H705" s="75"/>
      <c r="J705" s="86"/>
      <c r="K705" s="75"/>
      <c r="M705" s="86"/>
      <c r="N705" s="75"/>
      <c r="P705" s="86"/>
      <c r="Q705" s="75"/>
      <c r="S705" s="86"/>
      <c r="T705" s="75"/>
      <c r="V705" s="86"/>
      <c r="W705" s="75"/>
      <c r="Y705" s="86"/>
      <c r="Z705" s="75"/>
      <c r="AB705" s="86"/>
      <c r="AC705" s="75"/>
      <c r="AE705" s="86"/>
      <c r="AF705" s="75"/>
      <c r="AH705" s="86"/>
      <c r="AI705" s="75"/>
      <c r="AK705" s="86"/>
      <c r="AL705" s="75"/>
    </row>
    <row r="706" spans="1:38" x14ac:dyDescent="0.2">
      <c r="A706" s="31"/>
      <c r="B706" s="83"/>
      <c r="D706" s="86"/>
      <c r="E706" s="75"/>
      <c r="G706" s="86"/>
      <c r="H706" s="75"/>
      <c r="J706" s="86"/>
      <c r="K706" s="75"/>
      <c r="M706" s="86"/>
      <c r="N706" s="75"/>
      <c r="P706" s="86"/>
      <c r="Q706" s="75"/>
      <c r="S706" s="86"/>
      <c r="T706" s="75"/>
      <c r="V706" s="86"/>
      <c r="W706" s="75"/>
      <c r="Y706" s="86"/>
      <c r="Z706" s="75"/>
      <c r="AB706" s="86"/>
      <c r="AC706" s="75"/>
      <c r="AE706" s="86"/>
      <c r="AF706" s="75"/>
      <c r="AH706" s="86"/>
      <c r="AI706" s="75"/>
      <c r="AK706" s="86"/>
      <c r="AL706" s="75"/>
    </row>
    <row r="707" spans="1:38" x14ac:dyDescent="0.2">
      <c r="A707" s="31"/>
      <c r="B707" s="83"/>
      <c r="D707" s="86"/>
      <c r="E707" s="75"/>
      <c r="G707" s="86"/>
      <c r="H707" s="75"/>
      <c r="J707" s="86"/>
      <c r="K707" s="75"/>
      <c r="M707" s="86"/>
      <c r="N707" s="75"/>
      <c r="P707" s="86"/>
      <c r="Q707" s="75"/>
      <c r="S707" s="86"/>
      <c r="T707" s="75"/>
      <c r="V707" s="86"/>
      <c r="W707" s="75"/>
      <c r="Y707" s="86"/>
      <c r="Z707" s="75"/>
      <c r="AB707" s="86"/>
      <c r="AC707" s="75"/>
      <c r="AE707" s="86"/>
      <c r="AF707" s="75"/>
      <c r="AH707" s="86"/>
      <c r="AI707" s="75"/>
      <c r="AK707" s="86"/>
      <c r="AL707" s="75"/>
    </row>
    <row r="708" spans="1:38" x14ac:dyDescent="0.2">
      <c r="A708" s="31"/>
      <c r="B708" s="83"/>
      <c r="D708" s="86"/>
      <c r="E708" s="75"/>
      <c r="G708" s="86"/>
      <c r="H708" s="75"/>
      <c r="J708" s="86"/>
      <c r="K708" s="75"/>
      <c r="M708" s="86"/>
      <c r="N708" s="75"/>
      <c r="P708" s="86"/>
      <c r="Q708" s="75"/>
      <c r="S708" s="86"/>
      <c r="T708" s="75"/>
      <c r="V708" s="86"/>
      <c r="W708" s="75"/>
      <c r="Y708" s="86"/>
      <c r="Z708" s="75"/>
      <c r="AB708" s="86"/>
      <c r="AC708" s="75"/>
      <c r="AE708" s="86"/>
      <c r="AF708" s="75"/>
      <c r="AH708" s="86"/>
      <c r="AI708" s="75"/>
      <c r="AK708" s="86"/>
      <c r="AL708" s="75"/>
    </row>
    <row r="709" spans="1:38" x14ac:dyDescent="0.2">
      <c r="A709" s="31"/>
      <c r="B709" s="83"/>
      <c r="D709" s="86"/>
      <c r="E709" s="75"/>
      <c r="G709" s="86"/>
      <c r="H709" s="75"/>
      <c r="J709" s="86"/>
      <c r="K709" s="75"/>
      <c r="M709" s="86"/>
      <c r="N709" s="75"/>
      <c r="P709" s="86"/>
      <c r="Q709" s="75"/>
      <c r="S709" s="86"/>
      <c r="T709" s="75"/>
      <c r="V709" s="86"/>
      <c r="W709" s="75"/>
      <c r="Y709" s="86"/>
      <c r="Z709" s="75"/>
      <c r="AB709" s="86"/>
      <c r="AC709" s="75"/>
      <c r="AE709" s="86"/>
      <c r="AF709" s="75"/>
      <c r="AH709" s="86"/>
      <c r="AI709" s="75"/>
      <c r="AK709" s="86"/>
      <c r="AL709" s="75"/>
    </row>
    <row r="710" spans="1:38" x14ac:dyDescent="0.2">
      <c r="A710" s="31"/>
      <c r="B710" s="83"/>
      <c r="D710" s="86"/>
      <c r="E710" s="75"/>
      <c r="G710" s="86"/>
      <c r="H710" s="75"/>
      <c r="J710" s="86"/>
      <c r="K710" s="75"/>
      <c r="M710" s="86"/>
      <c r="N710" s="75"/>
      <c r="P710" s="86"/>
      <c r="Q710" s="75"/>
      <c r="S710" s="86"/>
      <c r="T710" s="75"/>
      <c r="V710" s="86"/>
      <c r="W710" s="75"/>
      <c r="Y710" s="86"/>
      <c r="Z710" s="75"/>
      <c r="AB710" s="86"/>
      <c r="AC710" s="75"/>
      <c r="AE710" s="86"/>
      <c r="AF710" s="75"/>
      <c r="AH710" s="86"/>
      <c r="AI710" s="75"/>
      <c r="AK710" s="86"/>
      <c r="AL710" s="75"/>
    </row>
    <row r="711" spans="1:38" x14ac:dyDescent="0.2">
      <c r="A711" s="31"/>
      <c r="B711" s="83"/>
      <c r="D711" s="86"/>
      <c r="E711" s="75"/>
      <c r="G711" s="86"/>
      <c r="H711" s="75"/>
      <c r="J711" s="86"/>
      <c r="K711" s="75"/>
      <c r="M711" s="86"/>
      <c r="N711" s="75"/>
      <c r="P711" s="86"/>
      <c r="Q711" s="75"/>
      <c r="S711" s="86"/>
      <c r="T711" s="75"/>
      <c r="V711" s="86"/>
      <c r="W711" s="75"/>
      <c r="Y711" s="86"/>
      <c r="Z711" s="75"/>
      <c r="AB711" s="86"/>
      <c r="AC711" s="75"/>
      <c r="AE711" s="86"/>
      <c r="AF711" s="75"/>
      <c r="AH711" s="86"/>
      <c r="AI711" s="75"/>
      <c r="AK711" s="86"/>
      <c r="AL711" s="75"/>
    </row>
    <row r="712" spans="1:38" x14ac:dyDescent="0.2">
      <c r="A712" s="31"/>
      <c r="B712" s="83"/>
      <c r="D712" s="86"/>
      <c r="E712" s="75"/>
      <c r="G712" s="86"/>
      <c r="H712" s="75"/>
      <c r="J712" s="86"/>
      <c r="K712" s="75"/>
      <c r="M712" s="86"/>
      <c r="N712" s="75"/>
      <c r="P712" s="86"/>
      <c r="Q712" s="75"/>
      <c r="S712" s="86"/>
      <c r="T712" s="75"/>
      <c r="V712" s="86"/>
      <c r="W712" s="75"/>
      <c r="Y712" s="86"/>
      <c r="Z712" s="75"/>
      <c r="AB712" s="86"/>
      <c r="AC712" s="75"/>
      <c r="AE712" s="86"/>
      <c r="AF712" s="75"/>
      <c r="AH712" s="86"/>
      <c r="AI712" s="75"/>
      <c r="AK712" s="86"/>
      <c r="AL712" s="75"/>
    </row>
    <row r="713" spans="1:38" x14ac:dyDescent="0.2">
      <c r="A713" s="31"/>
      <c r="B713" s="83"/>
      <c r="D713" s="86"/>
      <c r="E713" s="75"/>
      <c r="G713" s="86"/>
      <c r="H713" s="75"/>
      <c r="J713" s="86"/>
      <c r="K713" s="75"/>
      <c r="M713" s="86"/>
      <c r="N713" s="75"/>
      <c r="P713" s="86"/>
      <c r="Q713" s="75"/>
      <c r="S713" s="86"/>
      <c r="T713" s="75"/>
      <c r="V713" s="86"/>
      <c r="W713" s="75"/>
      <c r="Y713" s="86"/>
      <c r="Z713" s="75"/>
      <c r="AB713" s="86"/>
      <c r="AC713" s="75"/>
      <c r="AE713" s="86"/>
      <c r="AF713" s="75"/>
      <c r="AH713" s="86"/>
      <c r="AI713" s="75"/>
      <c r="AK713" s="86"/>
      <c r="AL713" s="75"/>
    </row>
    <row r="714" spans="1:38" x14ac:dyDescent="0.2">
      <c r="A714" s="31"/>
      <c r="B714" s="83"/>
      <c r="D714" s="86"/>
      <c r="E714" s="75"/>
      <c r="G714" s="86"/>
      <c r="H714" s="75"/>
      <c r="J714" s="86"/>
      <c r="K714" s="75"/>
      <c r="M714" s="86"/>
      <c r="N714" s="75"/>
      <c r="P714" s="86"/>
      <c r="Q714" s="75"/>
      <c r="S714" s="86"/>
      <c r="T714" s="75"/>
      <c r="V714" s="86"/>
      <c r="W714" s="75"/>
      <c r="Y714" s="86"/>
      <c r="Z714" s="75"/>
      <c r="AB714" s="86"/>
      <c r="AC714" s="75"/>
      <c r="AE714" s="86"/>
      <c r="AF714" s="75"/>
      <c r="AH714" s="86"/>
      <c r="AI714" s="75"/>
      <c r="AK714" s="86"/>
      <c r="AL714" s="75"/>
    </row>
    <row r="715" spans="1:38" x14ac:dyDescent="0.2">
      <c r="A715" s="31"/>
      <c r="B715" s="83"/>
      <c r="D715" s="86"/>
      <c r="E715" s="75"/>
      <c r="G715" s="86"/>
      <c r="H715" s="75"/>
      <c r="J715" s="86"/>
      <c r="K715" s="75"/>
      <c r="M715" s="86"/>
      <c r="N715" s="75"/>
      <c r="P715" s="86"/>
      <c r="Q715" s="75"/>
      <c r="S715" s="86"/>
      <c r="T715" s="75"/>
      <c r="V715" s="86"/>
      <c r="W715" s="75"/>
      <c r="Y715" s="86"/>
      <c r="Z715" s="75"/>
      <c r="AB715" s="86"/>
      <c r="AC715" s="75"/>
      <c r="AE715" s="86"/>
      <c r="AF715" s="75"/>
      <c r="AH715" s="86"/>
      <c r="AI715" s="75"/>
      <c r="AK715" s="86"/>
      <c r="AL715" s="75"/>
    </row>
    <row r="716" spans="1:38" x14ac:dyDescent="0.2">
      <c r="A716" s="31"/>
      <c r="B716" s="83"/>
      <c r="D716" s="86"/>
      <c r="E716" s="75"/>
      <c r="G716" s="86"/>
      <c r="H716" s="75"/>
      <c r="J716" s="86"/>
      <c r="K716" s="75"/>
      <c r="M716" s="86"/>
      <c r="N716" s="75"/>
      <c r="P716" s="86"/>
      <c r="Q716" s="75"/>
      <c r="S716" s="86"/>
      <c r="T716" s="75"/>
      <c r="V716" s="86"/>
      <c r="W716" s="75"/>
      <c r="Y716" s="86"/>
      <c r="Z716" s="75"/>
      <c r="AB716" s="86"/>
      <c r="AC716" s="75"/>
      <c r="AE716" s="86"/>
      <c r="AF716" s="75"/>
      <c r="AH716" s="86"/>
      <c r="AI716" s="75"/>
      <c r="AK716" s="86"/>
      <c r="AL716" s="75"/>
    </row>
    <row r="717" spans="1:38" x14ac:dyDescent="0.2">
      <c r="A717" s="31"/>
      <c r="B717" s="83"/>
      <c r="D717" s="86"/>
      <c r="E717" s="75"/>
      <c r="G717" s="86"/>
      <c r="H717" s="75"/>
      <c r="J717" s="86"/>
      <c r="K717" s="75"/>
      <c r="M717" s="86"/>
      <c r="N717" s="75"/>
      <c r="P717" s="86"/>
      <c r="Q717" s="75"/>
      <c r="S717" s="86"/>
      <c r="T717" s="75"/>
      <c r="V717" s="86"/>
      <c r="W717" s="75"/>
      <c r="Y717" s="86"/>
      <c r="Z717" s="75"/>
      <c r="AB717" s="86"/>
      <c r="AC717" s="75"/>
      <c r="AE717" s="86"/>
      <c r="AF717" s="75"/>
      <c r="AH717" s="86"/>
      <c r="AI717" s="75"/>
      <c r="AK717" s="86"/>
      <c r="AL717" s="75"/>
    </row>
    <row r="718" spans="1:38" x14ac:dyDescent="0.2">
      <c r="A718" s="31"/>
      <c r="B718" s="83"/>
      <c r="D718" s="86"/>
      <c r="E718" s="75"/>
      <c r="G718" s="86"/>
      <c r="H718" s="75"/>
      <c r="J718" s="86"/>
      <c r="K718" s="75"/>
      <c r="M718" s="86"/>
      <c r="N718" s="75"/>
      <c r="P718" s="86"/>
      <c r="Q718" s="75"/>
      <c r="S718" s="86"/>
      <c r="T718" s="75"/>
      <c r="V718" s="86"/>
      <c r="W718" s="75"/>
      <c r="Y718" s="86"/>
      <c r="Z718" s="75"/>
      <c r="AB718" s="86"/>
      <c r="AC718" s="75"/>
      <c r="AE718" s="86"/>
      <c r="AF718" s="75"/>
      <c r="AH718" s="86"/>
      <c r="AI718" s="75"/>
      <c r="AK718" s="86"/>
      <c r="AL718" s="75"/>
    </row>
    <row r="719" spans="1:38" x14ac:dyDescent="0.2">
      <c r="A719" s="31"/>
      <c r="B719" s="83"/>
      <c r="D719" s="86"/>
      <c r="E719" s="75"/>
      <c r="G719" s="86"/>
      <c r="H719" s="75"/>
      <c r="J719" s="86"/>
      <c r="K719" s="75"/>
      <c r="M719" s="86"/>
      <c r="N719" s="75"/>
      <c r="P719" s="86"/>
      <c r="Q719" s="75"/>
      <c r="S719" s="86"/>
      <c r="T719" s="75"/>
      <c r="V719" s="86"/>
      <c r="W719" s="75"/>
      <c r="Y719" s="86"/>
      <c r="Z719" s="75"/>
      <c r="AB719" s="86"/>
      <c r="AC719" s="75"/>
      <c r="AE719" s="86"/>
      <c r="AF719" s="75"/>
      <c r="AH719" s="86"/>
      <c r="AI719" s="75"/>
      <c r="AK719" s="86"/>
      <c r="AL719" s="75"/>
    </row>
    <row r="720" spans="1:38" x14ac:dyDescent="0.2">
      <c r="A720" s="31"/>
      <c r="B720" s="83"/>
      <c r="D720" s="86"/>
      <c r="E720" s="75"/>
      <c r="G720" s="86"/>
      <c r="H720" s="75"/>
      <c r="J720" s="86"/>
      <c r="K720" s="75"/>
      <c r="M720" s="86"/>
      <c r="N720" s="75"/>
      <c r="P720" s="86"/>
      <c r="Q720" s="75"/>
      <c r="S720" s="86"/>
      <c r="T720" s="75"/>
      <c r="V720" s="86"/>
      <c r="W720" s="75"/>
      <c r="Y720" s="86"/>
      <c r="Z720" s="75"/>
      <c r="AB720" s="86"/>
      <c r="AC720" s="75"/>
      <c r="AE720" s="86"/>
      <c r="AF720" s="75"/>
      <c r="AH720" s="86"/>
      <c r="AI720" s="75"/>
      <c r="AK720" s="86"/>
      <c r="AL720" s="75"/>
    </row>
    <row r="721" spans="1:38" x14ac:dyDescent="0.2">
      <c r="A721" s="31"/>
      <c r="B721" s="83"/>
      <c r="D721" s="86"/>
      <c r="E721" s="75"/>
      <c r="G721" s="86"/>
      <c r="H721" s="75"/>
      <c r="J721" s="86"/>
      <c r="K721" s="75"/>
      <c r="M721" s="86"/>
      <c r="N721" s="75"/>
      <c r="P721" s="86"/>
      <c r="Q721" s="75"/>
      <c r="S721" s="86"/>
      <c r="T721" s="75"/>
      <c r="V721" s="86"/>
      <c r="W721" s="75"/>
      <c r="Y721" s="86"/>
      <c r="Z721" s="75"/>
      <c r="AB721" s="86"/>
      <c r="AC721" s="75"/>
      <c r="AE721" s="86"/>
      <c r="AF721" s="75"/>
      <c r="AH721" s="86"/>
      <c r="AI721" s="75"/>
      <c r="AK721" s="86"/>
      <c r="AL721" s="75"/>
    </row>
    <row r="722" spans="1:38" x14ac:dyDescent="0.2">
      <c r="A722" s="31"/>
      <c r="B722" s="83"/>
      <c r="D722" s="86"/>
      <c r="E722" s="75"/>
      <c r="G722" s="86"/>
      <c r="H722" s="75"/>
      <c r="J722" s="86"/>
      <c r="K722" s="75"/>
      <c r="M722" s="86"/>
      <c r="N722" s="75"/>
      <c r="P722" s="86"/>
      <c r="Q722" s="75"/>
      <c r="S722" s="86"/>
      <c r="T722" s="75"/>
      <c r="V722" s="86"/>
      <c r="W722" s="75"/>
      <c r="Y722" s="86"/>
      <c r="Z722" s="75"/>
      <c r="AB722" s="86"/>
      <c r="AC722" s="75"/>
      <c r="AE722" s="86"/>
      <c r="AF722" s="75"/>
      <c r="AH722" s="86"/>
      <c r="AI722" s="75"/>
      <c r="AK722" s="86"/>
      <c r="AL722" s="75"/>
    </row>
    <row r="723" spans="1:38" x14ac:dyDescent="0.2">
      <c r="A723" s="31"/>
      <c r="B723" s="83"/>
      <c r="D723" s="86"/>
      <c r="E723" s="75"/>
      <c r="G723" s="86"/>
      <c r="H723" s="75"/>
      <c r="J723" s="86"/>
      <c r="K723" s="75"/>
      <c r="M723" s="86"/>
      <c r="N723" s="75"/>
      <c r="P723" s="86"/>
      <c r="Q723" s="75"/>
      <c r="S723" s="86"/>
      <c r="T723" s="75"/>
      <c r="V723" s="86"/>
      <c r="W723" s="75"/>
      <c r="Y723" s="86"/>
      <c r="Z723" s="75"/>
      <c r="AB723" s="86"/>
      <c r="AC723" s="75"/>
      <c r="AE723" s="86"/>
      <c r="AF723" s="75"/>
      <c r="AH723" s="86"/>
      <c r="AI723" s="75"/>
      <c r="AK723" s="86"/>
      <c r="AL723" s="75"/>
    </row>
    <row r="724" spans="1:38" x14ac:dyDescent="0.2">
      <c r="A724" s="31"/>
      <c r="B724" s="83"/>
      <c r="D724" s="86"/>
      <c r="E724" s="75"/>
      <c r="G724" s="86"/>
      <c r="H724" s="75"/>
      <c r="J724" s="86"/>
      <c r="K724" s="75"/>
      <c r="M724" s="86"/>
      <c r="N724" s="75"/>
      <c r="P724" s="86"/>
      <c r="Q724" s="75"/>
      <c r="S724" s="86"/>
      <c r="T724" s="75"/>
      <c r="V724" s="86"/>
      <c r="W724" s="75"/>
      <c r="Y724" s="86"/>
      <c r="Z724" s="75"/>
      <c r="AB724" s="86"/>
      <c r="AC724" s="75"/>
      <c r="AE724" s="86"/>
      <c r="AF724" s="75"/>
      <c r="AH724" s="86"/>
      <c r="AI724" s="75"/>
      <c r="AK724" s="86"/>
      <c r="AL724" s="75"/>
    </row>
    <row r="725" spans="1:38" x14ac:dyDescent="0.2">
      <c r="A725" s="31"/>
      <c r="B725" s="83"/>
      <c r="D725" s="86"/>
      <c r="E725" s="75"/>
      <c r="G725" s="86"/>
      <c r="H725" s="75"/>
      <c r="J725" s="86"/>
      <c r="K725" s="75"/>
      <c r="M725" s="86"/>
      <c r="N725" s="75"/>
      <c r="P725" s="86"/>
      <c r="Q725" s="75"/>
      <c r="S725" s="86"/>
      <c r="T725" s="75"/>
      <c r="V725" s="86"/>
      <c r="W725" s="75"/>
      <c r="Y725" s="86"/>
      <c r="Z725" s="75"/>
      <c r="AB725" s="86"/>
      <c r="AC725" s="75"/>
      <c r="AE725" s="86"/>
      <c r="AF725" s="75"/>
      <c r="AH725" s="86"/>
      <c r="AI725" s="75"/>
      <c r="AK725" s="86"/>
      <c r="AL725" s="75"/>
    </row>
    <row r="726" spans="1:38" x14ac:dyDescent="0.2">
      <c r="A726" s="31"/>
      <c r="B726" s="83"/>
      <c r="D726" s="86"/>
      <c r="E726" s="75"/>
      <c r="G726" s="86"/>
      <c r="H726" s="75"/>
      <c r="J726" s="86"/>
      <c r="K726" s="75"/>
      <c r="M726" s="86"/>
      <c r="N726" s="75"/>
      <c r="P726" s="86"/>
      <c r="Q726" s="75"/>
      <c r="S726" s="86"/>
      <c r="T726" s="75"/>
      <c r="V726" s="86"/>
      <c r="W726" s="75"/>
      <c r="Y726" s="86"/>
      <c r="Z726" s="75"/>
      <c r="AB726" s="86"/>
      <c r="AC726" s="75"/>
      <c r="AE726" s="86"/>
      <c r="AF726" s="75"/>
      <c r="AH726" s="86"/>
      <c r="AI726" s="75"/>
      <c r="AK726" s="86"/>
      <c r="AL726" s="75"/>
    </row>
    <row r="727" spans="1:38" x14ac:dyDescent="0.2">
      <c r="A727" s="31"/>
      <c r="B727" s="83"/>
      <c r="D727" s="86"/>
      <c r="E727" s="75"/>
      <c r="G727" s="86"/>
      <c r="H727" s="75"/>
      <c r="J727" s="86"/>
      <c r="K727" s="75"/>
      <c r="M727" s="86"/>
      <c r="N727" s="75"/>
      <c r="P727" s="86"/>
      <c r="Q727" s="75"/>
      <c r="S727" s="86"/>
      <c r="T727" s="75"/>
      <c r="V727" s="86"/>
      <c r="W727" s="75"/>
      <c r="Y727" s="86"/>
      <c r="Z727" s="75"/>
      <c r="AB727" s="86"/>
      <c r="AC727" s="75"/>
      <c r="AE727" s="86"/>
      <c r="AF727" s="75"/>
      <c r="AH727" s="86"/>
      <c r="AI727" s="75"/>
      <c r="AK727" s="86"/>
      <c r="AL727" s="75"/>
    </row>
    <row r="728" spans="1:38" x14ac:dyDescent="0.2">
      <c r="A728" s="31"/>
      <c r="B728" s="83"/>
      <c r="D728" s="86"/>
      <c r="E728" s="75"/>
      <c r="G728" s="86"/>
      <c r="H728" s="75"/>
      <c r="J728" s="86"/>
      <c r="K728" s="75"/>
      <c r="M728" s="86"/>
      <c r="N728" s="75"/>
      <c r="P728" s="86"/>
      <c r="Q728" s="75"/>
      <c r="S728" s="86"/>
      <c r="T728" s="75"/>
      <c r="V728" s="86"/>
      <c r="W728" s="75"/>
      <c r="Y728" s="86"/>
      <c r="Z728" s="75"/>
      <c r="AB728" s="86"/>
      <c r="AC728" s="75"/>
      <c r="AE728" s="86"/>
      <c r="AF728" s="75"/>
      <c r="AH728" s="86"/>
      <c r="AI728" s="75"/>
      <c r="AK728" s="86"/>
      <c r="AL728" s="75"/>
    </row>
    <row r="729" spans="1:38" x14ac:dyDescent="0.2">
      <c r="A729" s="31"/>
      <c r="B729" s="83"/>
      <c r="D729" s="86"/>
      <c r="E729" s="75"/>
      <c r="G729" s="86"/>
      <c r="H729" s="75"/>
      <c r="J729" s="86"/>
      <c r="K729" s="75"/>
      <c r="M729" s="86"/>
      <c r="N729" s="75"/>
      <c r="P729" s="86"/>
      <c r="Q729" s="75"/>
      <c r="S729" s="86"/>
      <c r="T729" s="75"/>
      <c r="V729" s="86"/>
      <c r="W729" s="75"/>
      <c r="Y729" s="86"/>
      <c r="Z729" s="75"/>
      <c r="AB729" s="86"/>
      <c r="AC729" s="75"/>
      <c r="AE729" s="86"/>
      <c r="AF729" s="75"/>
      <c r="AH729" s="86"/>
      <c r="AI729" s="75"/>
      <c r="AK729" s="86"/>
      <c r="AL729" s="75"/>
    </row>
    <row r="730" spans="1:38" x14ac:dyDescent="0.2">
      <c r="A730" s="31"/>
      <c r="B730" s="83"/>
      <c r="D730" s="86"/>
      <c r="E730" s="75"/>
      <c r="G730" s="86"/>
      <c r="H730" s="75"/>
      <c r="J730" s="86"/>
      <c r="K730" s="75"/>
      <c r="M730" s="86"/>
      <c r="N730" s="75"/>
      <c r="P730" s="86"/>
      <c r="Q730" s="75"/>
      <c r="S730" s="86"/>
      <c r="T730" s="75"/>
      <c r="V730" s="86"/>
      <c r="W730" s="75"/>
      <c r="Y730" s="86"/>
      <c r="Z730" s="75"/>
      <c r="AB730" s="86"/>
      <c r="AC730" s="75"/>
      <c r="AE730" s="86"/>
      <c r="AF730" s="75"/>
      <c r="AH730" s="86"/>
      <c r="AI730" s="75"/>
      <c r="AK730" s="86"/>
      <c r="AL730" s="75"/>
    </row>
    <row r="731" spans="1:38" x14ac:dyDescent="0.2">
      <c r="A731" s="31"/>
      <c r="B731" s="83"/>
      <c r="D731" s="86"/>
      <c r="E731" s="75"/>
      <c r="G731" s="86"/>
      <c r="H731" s="75"/>
      <c r="J731" s="86"/>
      <c r="K731" s="75"/>
      <c r="M731" s="86"/>
      <c r="N731" s="75"/>
      <c r="P731" s="86"/>
      <c r="Q731" s="75"/>
      <c r="S731" s="86"/>
      <c r="T731" s="75"/>
      <c r="V731" s="86"/>
      <c r="W731" s="75"/>
      <c r="Y731" s="86"/>
      <c r="Z731" s="75"/>
      <c r="AB731" s="86"/>
      <c r="AC731" s="75"/>
      <c r="AE731" s="86"/>
      <c r="AF731" s="75"/>
      <c r="AH731" s="86"/>
      <c r="AI731" s="75"/>
      <c r="AK731" s="86"/>
      <c r="AL731" s="75"/>
    </row>
    <row r="732" spans="1:38" x14ac:dyDescent="0.2">
      <c r="A732" s="31"/>
      <c r="B732" s="83"/>
      <c r="D732" s="86"/>
      <c r="E732" s="75"/>
      <c r="G732" s="86"/>
      <c r="H732" s="75"/>
      <c r="J732" s="86"/>
      <c r="K732" s="75"/>
      <c r="M732" s="86"/>
      <c r="N732" s="75"/>
      <c r="P732" s="86"/>
      <c r="Q732" s="75"/>
      <c r="S732" s="86"/>
      <c r="T732" s="75"/>
      <c r="V732" s="86"/>
      <c r="W732" s="75"/>
      <c r="Y732" s="86"/>
      <c r="Z732" s="75"/>
      <c r="AB732" s="86"/>
      <c r="AC732" s="75"/>
      <c r="AE732" s="86"/>
      <c r="AF732" s="75"/>
      <c r="AH732" s="86"/>
      <c r="AI732" s="75"/>
      <c r="AK732" s="86"/>
      <c r="AL732" s="75"/>
    </row>
    <row r="733" spans="1:38" x14ac:dyDescent="0.2">
      <c r="A733" s="31"/>
      <c r="B733" s="83"/>
      <c r="D733" s="86"/>
      <c r="E733" s="75"/>
      <c r="G733" s="86"/>
      <c r="H733" s="75"/>
      <c r="J733" s="86"/>
      <c r="K733" s="75"/>
      <c r="M733" s="86"/>
      <c r="N733" s="75"/>
      <c r="P733" s="86"/>
      <c r="Q733" s="75"/>
      <c r="S733" s="86"/>
      <c r="T733" s="75"/>
      <c r="V733" s="86"/>
      <c r="W733" s="75"/>
      <c r="Y733" s="86"/>
      <c r="Z733" s="75"/>
      <c r="AB733" s="86"/>
      <c r="AC733" s="75"/>
      <c r="AE733" s="86"/>
      <c r="AF733" s="75"/>
      <c r="AH733" s="86"/>
      <c r="AI733" s="75"/>
      <c r="AK733" s="86"/>
      <c r="AL733" s="75"/>
    </row>
    <row r="734" spans="1:38" x14ac:dyDescent="0.2">
      <c r="A734" s="31"/>
      <c r="B734" s="83"/>
      <c r="D734" s="86"/>
      <c r="E734" s="75"/>
      <c r="G734" s="86"/>
      <c r="H734" s="75"/>
      <c r="J734" s="86"/>
      <c r="K734" s="75"/>
      <c r="M734" s="86"/>
      <c r="N734" s="75"/>
      <c r="P734" s="86"/>
      <c r="Q734" s="75"/>
      <c r="S734" s="86"/>
      <c r="T734" s="75"/>
      <c r="V734" s="86"/>
      <c r="W734" s="75"/>
      <c r="Y734" s="86"/>
      <c r="Z734" s="75"/>
      <c r="AB734" s="86"/>
      <c r="AC734" s="75"/>
      <c r="AE734" s="86"/>
      <c r="AF734" s="75"/>
      <c r="AH734" s="86"/>
      <c r="AI734" s="75"/>
      <c r="AK734" s="86"/>
      <c r="AL734" s="75"/>
    </row>
    <row r="735" spans="1:38" x14ac:dyDescent="0.2">
      <c r="A735" s="31"/>
      <c r="B735" s="83"/>
      <c r="D735" s="86"/>
      <c r="E735" s="75"/>
      <c r="G735" s="86"/>
      <c r="H735" s="75"/>
      <c r="J735" s="86"/>
      <c r="K735" s="75"/>
      <c r="M735" s="86"/>
      <c r="N735" s="75"/>
      <c r="P735" s="86"/>
      <c r="Q735" s="75"/>
      <c r="S735" s="86"/>
      <c r="T735" s="75"/>
      <c r="V735" s="86"/>
      <c r="W735" s="75"/>
      <c r="Y735" s="86"/>
      <c r="Z735" s="75"/>
      <c r="AB735" s="86"/>
      <c r="AC735" s="75"/>
      <c r="AE735" s="86"/>
      <c r="AF735" s="75"/>
      <c r="AH735" s="86"/>
      <c r="AI735" s="75"/>
      <c r="AK735" s="86"/>
      <c r="AL735" s="75"/>
    </row>
    <row r="736" spans="1:38" x14ac:dyDescent="0.2">
      <c r="A736" s="31"/>
      <c r="B736" s="83"/>
      <c r="D736" s="86"/>
      <c r="E736" s="75"/>
      <c r="G736" s="86"/>
      <c r="H736" s="75"/>
      <c r="J736" s="86"/>
      <c r="K736" s="75"/>
      <c r="M736" s="86"/>
      <c r="N736" s="75"/>
      <c r="P736" s="86"/>
      <c r="Q736" s="75"/>
      <c r="S736" s="86"/>
      <c r="T736" s="75"/>
      <c r="V736" s="86"/>
      <c r="W736" s="75"/>
      <c r="Y736" s="86"/>
      <c r="Z736" s="75"/>
      <c r="AB736" s="86"/>
      <c r="AC736" s="75"/>
      <c r="AE736" s="86"/>
      <c r="AF736" s="75"/>
      <c r="AH736" s="86"/>
      <c r="AI736" s="75"/>
      <c r="AK736" s="86"/>
      <c r="AL736" s="75"/>
    </row>
    <row r="737" spans="1:38" x14ac:dyDescent="0.2">
      <c r="A737" s="31"/>
      <c r="B737" s="83"/>
      <c r="D737" s="86"/>
      <c r="E737" s="75"/>
      <c r="G737" s="86"/>
      <c r="H737" s="75"/>
      <c r="J737" s="86"/>
      <c r="K737" s="75"/>
      <c r="M737" s="86"/>
      <c r="N737" s="75"/>
      <c r="P737" s="86"/>
      <c r="Q737" s="75"/>
      <c r="S737" s="86"/>
      <c r="T737" s="75"/>
      <c r="V737" s="86"/>
      <c r="W737" s="75"/>
      <c r="Y737" s="86"/>
      <c r="Z737" s="75"/>
      <c r="AB737" s="86"/>
      <c r="AC737" s="75"/>
      <c r="AE737" s="86"/>
      <c r="AF737" s="75"/>
      <c r="AH737" s="86"/>
      <c r="AI737" s="75"/>
      <c r="AK737" s="86"/>
      <c r="AL737" s="75"/>
    </row>
    <row r="738" spans="1:38" x14ac:dyDescent="0.2">
      <c r="A738" s="31"/>
      <c r="B738" s="83"/>
      <c r="D738" s="86"/>
      <c r="E738" s="75"/>
      <c r="G738" s="86"/>
      <c r="H738" s="75"/>
      <c r="J738" s="86"/>
      <c r="K738" s="75"/>
      <c r="M738" s="86"/>
      <c r="N738" s="75"/>
      <c r="P738" s="86"/>
      <c r="Q738" s="75"/>
      <c r="S738" s="86"/>
      <c r="T738" s="75"/>
      <c r="V738" s="86"/>
      <c r="W738" s="75"/>
      <c r="Y738" s="86"/>
      <c r="Z738" s="75"/>
      <c r="AB738" s="86"/>
      <c r="AC738" s="75"/>
      <c r="AE738" s="86"/>
      <c r="AF738" s="75"/>
      <c r="AH738" s="86"/>
      <c r="AI738" s="75"/>
      <c r="AK738" s="86"/>
      <c r="AL738" s="75"/>
    </row>
    <row r="739" spans="1:38" x14ac:dyDescent="0.2">
      <c r="A739" s="31"/>
      <c r="B739" s="83"/>
      <c r="D739" s="86"/>
      <c r="E739" s="75"/>
      <c r="G739" s="86"/>
      <c r="H739" s="75"/>
      <c r="J739" s="86"/>
      <c r="K739" s="75"/>
      <c r="M739" s="86"/>
      <c r="N739" s="75"/>
      <c r="P739" s="86"/>
      <c r="Q739" s="75"/>
      <c r="S739" s="86"/>
      <c r="T739" s="75"/>
      <c r="V739" s="86"/>
      <c r="W739" s="75"/>
      <c r="Y739" s="86"/>
      <c r="Z739" s="75"/>
      <c r="AB739" s="86"/>
      <c r="AC739" s="75"/>
      <c r="AE739" s="86"/>
      <c r="AF739" s="75"/>
      <c r="AH739" s="86"/>
      <c r="AI739" s="75"/>
      <c r="AK739" s="86"/>
      <c r="AL739" s="75"/>
    </row>
    <row r="740" spans="1:38" x14ac:dyDescent="0.2">
      <c r="A740" s="31"/>
      <c r="B740" s="83"/>
      <c r="D740" s="86"/>
      <c r="E740" s="75"/>
      <c r="G740" s="86"/>
      <c r="H740" s="75"/>
      <c r="J740" s="86"/>
      <c r="K740" s="75"/>
      <c r="M740" s="86"/>
      <c r="N740" s="75"/>
      <c r="P740" s="86"/>
      <c r="Q740" s="75"/>
      <c r="S740" s="86"/>
      <c r="T740" s="75"/>
      <c r="V740" s="86"/>
      <c r="W740" s="75"/>
      <c r="Y740" s="86"/>
      <c r="Z740" s="75"/>
      <c r="AB740" s="86"/>
      <c r="AC740" s="75"/>
      <c r="AE740" s="86"/>
      <c r="AF740" s="75"/>
      <c r="AH740" s="86"/>
      <c r="AI740" s="75"/>
      <c r="AK740" s="86"/>
      <c r="AL740" s="75"/>
    </row>
    <row r="741" spans="1:38" x14ac:dyDescent="0.2">
      <c r="A741" s="31"/>
      <c r="B741" s="83"/>
      <c r="D741" s="86"/>
      <c r="E741" s="75"/>
      <c r="G741" s="86"/>
      <c r="H741" s="75"/>
      <c r="J741" s="86"/>
      <c r="K741" s="75"/>
      <c r="M741" s="86"/>
      <c r="N741" s="75"/>
      <c r="P741" s="86"/>
      <c r="Q741" s="75"/>
      <c r="S741" s="86"/>
      <c r="T741" s="75"/>
      <c r="V741" s="86"/>
      <c r="W741" s="75"/>
      <c r="Y741" s="86"/>
      <c r="Z741" s="75"/>
      <c r="AB741" s="86"/>
      <c r="AC741" s="75"/>
      <c r="AE741" s="86"/>
      <c r="AF741" s="75"/>
      <c r="AH741" s="86"/>
      <c r="AI741" s="75"/>
      <c r="AK741" s="86"/>
      <c r="AL741" s="75"/>
    </row>
    <row r="742" spans="1:38" x14ac:dyDescent="0.2">
      <c r="A742" s="31"/>
      <c r="B742" s="83"/>
      <c r="D742" s="86"/>
      <c r="E742" s="75"/>
      <c r="G742" s="86"/>
      <c r="H742" s="75"/>
      <c r="J742" s="86"/>
      <c r="K742" s="75"/>
      <c r="M742" s="86"/>
      <c r="N742" s="75"/>
      <c r="P742" s="86"/>
      <c r="Q742" s="75"/>
      <c r="S742" s="86"/>
      <c r="T742" s="75"/>
      <c r="V742" s="86"/>
      <c r="W742" s="75"/>
      <c r="Y742" s="86"/>
      <c r="Z742" s="75"/>
      <c r="AB742" s="86"/>
      <c r="AC742" s="75"/>
      <c r="AE742" s="86"/>
      <c r="AF742" s="75"/>
      <c r="AH742" s="86"/>
      <c r="AI742" s="75"/>
      <c r="AK742" s="86"/>
      <c r="AL742" s="75"/>
    </row>
    <row r="743" spans="1:38" x14ac:dyDescent="0.2">
      <c r="A743" s="31"/>
      <c r="B743" s="83"/>
      <c r="D743" s="86"/>
      <c r="E743" s="75"/>
      <c r="G743" s="86"/>
      <c r="H743" s="75"/>
      <c r="J743" s="86"/>
      <c r="K743" s="75"/>
      <c r="M743" s="86"/>
      <c r="N743" s="75"/>
      <c r="P743" s="86"/>
      <c r="Q743" s="75"/>
      <c r="S743" s="86"/>
      <c r="T743" s="75"/>
      <c r="V743" s="86"/>
      <c r="W743" s="75"/>
      <c r="Y743" s="86"/>
      <c r="Z743" s="75"/>
      <c r="AB743" s="86"/>
      <c r="AC743" s="75"/>
      <c r="AE743" s="86"/>
      <c r="AF743" s="75"/>
      <c r="AH743" s="86"/>
      <c r="AI743" s="75"/>
      <c r="AK743" s="86"/>
      <c r="AL743" s="75"/>
    </row>
    <row r="744" spans="1:38" x14ac:dyDescent="0.2">
      <c r="A744" s="31"/>
      <c r="B744" s="83"/>
      <c r="D744" s="86"/>
      <c r="E744" s="75"/>
      <c r="G744" s="86"/>
      <c r="H744" s="75"/>
      <c r="J744" s="86"/>
      <c r="K744" s="75"/>
      <c r="M744" s="86"/>
      <c r="N744" s="75"/>
      <c r="P744" s="86"/>
      <c r="Q744" s="75"/>
      <c r="S744" s="86"/>
      <c r="T744" s="75"/>
      <c r="V744" s="86"/>
      <c r="W744" s="75"/>
      <c r="Y744" s="86"/>
      <c r="Z744" s="75"/>
      <c r="AB744" s="86"/>
      <c r="AC744" s="75"/>
      <c r="AE744" s="86"/>
      <c r="AF744" s="75"/>
      <c r="AH744" s="86"/>
      <c r="AI744" s="75"/>
      <c r="AK744" s="86"/>
      <c r="AL744" s="75"/>
    </row>
    <row r="745" spans="1:38" x14ac:dyDescent="0.2">
      <c r="A745" s="31"/>
      <c r="B745" s="83"/>
      <c r="D745" s="86"/>
      <c r="E745" s="75"/>
      <c r="G745" s="86"/>
      <c r="H745" s="75"/>
      <c r="J745" s="86"/>
      <c r="K745" s="75"/>
      <c r="M745" s="86"/>
      <c r="N745" s="75"/>
      <c r="P745" s="86"/>
      <c r="Q745" s="75"/>
      <c r="S745" s="86"/>
      <c r="T745" s="75"/>
      <c r="V745" s="86"/>
      <c r="W745" s="75"/>
      <c r="Y745" s="86"/>
      <c r="Z745" s="75"/>
      <c r="AB745" s="86"/>
      <c r="AC745" s="75"/>
      <c r="AE745" s="86"/>
      <c r="AF745" s="75"/>
      <c r="AH745" s="86"/>
      <c r="AI745" s="75"/>
      <c r="AK745" s="86"/>
      <c r="AL745" s="75"/>
    </row>
    <row r="746" spans="1:38" x14ac:dyDescent="0.2">
      <c r="A746" s="31"/>
      <c r="B746" s="83"/>
      <c r="D746" s="86"/>
      <c r="E746" s="75"/>
      <c r="G746" s="86"/>
      <c r="H746" s="75"/>
      <c r="J746" s="86"/>
      <c r="K746" s="75"/>
      <c r="M746" s="86"/>
      <c r="N746" s="75"/>
      <c r="P746" s="86"/>
      <c r="Q746" s="75"/>
      <c r="S746" s="86"/>
      <c r="T746" s="75"/>
      <c r="V746" s="86"/>
      <c r="W746" s="75"/>
      <c r="Y746" s="86"/>
      <c r="Z746" s="75"/>
      <c r="AB746" s="86"/>
      <c r="AC746" s="75"/>
      <c r="AE746" s="86"/>
      <c r="AF746" s="75"/>
      <c r="AH746" s="86"/>
      <c r="AI746" s="75"/>
      <c r="AK746" s="86"/>
      <c r="AL746" s="75"/>
    </row>
    <row r="747" spans="1:38" x14ac:dyDescent="0.2">
      <c r="A747" s="31"/>
      <c r="B747" s="83"/>
      <c r="D747" s="86"/>
      <c r="E747" s="75"/>
      <c r="G747" s="86"/>
      <c r="H747" s="75"/>
      <c r="J747" s="86"/>
      <c r="K747" s="75"/>
      <c r="M747" s="86"/>
      <c r="N747" s="75"/>
      <c r="P747" s="86"/>
      <c r="Q747" s="75"/>
      <c r="S747" s="86"/>
      <c r="T747" s="75"/>
      <c r="V747" s="86"/>
      <c r="W747" s="75"/>
      <c r="Y747" s="86"/>
      <c r="Z747" s="75"/>
      <c r="AB747" s="86"/>
      <c r="AC747" s="75"/>
      <c r="AE747" s="86"/>
      <c r="AF747" s="75"/>
      <c r="AH747" s="86"/>
      <c r="AI747" s="75"/>
      <c r="AK747" s="86"/>
      <c r="AL747" s="75"/>
    </row>
    <row r="748" spans="1:38" x14ac:dyDescent="0.2">
      <c r="A748" s="31"/>
      <c r="B748" s="83"/>
      <c r="D748" s="86"/>
      <c r="E748" s="75"/>
      <c r="G748" s="86"/>
      <c r="H748" s="75"/>
      <c r="J748" s="86"/>
      <c r="K748" s="75"/>
      <c r="M748" s="86"/>
      <c r="N748" s="75"/>
      <c r="P748" s="86"/>
      <c r="Q748" s="75"/>
      <c r="S748" s="86"/>
      <c r="T748" s="75"/>
      <c r="V748" s="86"/>
      <c r="W748" s="75"/>
      <c r="Y748" s="86"/>
      <c r="Z748" s="75"/>
      <c r="AB748" s="86"/>
      <c r="AC748" s="75"/>
      <c r="AE748" s="86"/>
      <c r="AF748" s="75"/>
      <c r="AH748" s="86"/>
      <c r="AI748" s="75"/>
      <c r="AK748" s="86"/>
      <c r="AL748" s="75"/>
    </row>
    <row r="749" spans="1:38" x14ac:dyDescent="0.2">
      <c r="A749" s="31"/>
      <c r="B749" s="83"/>
      <c r="D749" s="86"/>
      <c r="E749" s="75"/>
      <c r="G749" s="86"/>
      <c r="H749" s="75"/>
      <c r="J749" s="86"/>
      <c r="K749" s="75"/>
      <c r="M749" s="86"/>
      <c r="N749" s="75"/>
      <c r="P749" s="86"/>
      <c r="Q749" s="75"/>
      <c r="S749" s="86"/>
      <c r="T749" s="75"/>
      <c r="V749" s="86"/>
      <c r="W749" s="75"/>
      <c r="Y749" s="86"/>
      <c r="Z749" s="75"/>
      <c r="AB749" s="86"/>
      <c r="AC749" s="75"/>
      <c r="AE749" s="86"/>
      <c r="AF749" s="75"/>
      <c r="AH749" s="86"/>
      <c r="AI749" s="75"/>
      <c r="AK749" s="86"/>
      <c r="AL749" s="75"/>
    </row>
    <row r="750" spans="1:38" x14ac:dyDescent="0.2">
      <c r="A750" s="31"/>
      <c r="B750" s="83"/>
      <c r="D750" s="86"/>
      <c r="E750" s="75"/>
      <c r="G750" s="86"/>
      <c r="H750" s="75"/>
      <c r="J750" s="86"/>
      <c r="K750" s="75"/>
      <c r="M750" s="86"/>
      <c r="N750" s="75"/>
      <c r="P750" s="86"/>
      <c r="Q750" s="75"/>
      <c r="S750" s="86"/>
      <c r="T750" s="75"/>
      <c r="V750" s="86"/>
      <c r="W750" s="75"/>
      <c r="Y750" s="86"/>
      <c r="Z750" s="75"/>
      <c r="AB750" s="86"/>
      <c r="AC750" s="75"/>
      <c r="AE750" s="86"/>
      <c r="AF750" s="75"/>
      <c r="AH750" s="86"/>
      <c r="AI750" s="75"/>
      <c r="AK750" s="86"/>
      <c r="AL750" s="75"/>
    </row>
    <row r="751" spans="1:38" x14ac:dyDescent="0.2">
      <c r="A751" s="31"/>
      <c r="B751" s="83"/>
      <c r="D751" s="86"/>
      <c r="E751" s="75"/>
      <c r="G751" s="86"/>
      <c r="H751" s="75"/>
      <c r="J751" s="86"/>
      <c r="K751" s="75"/>
      <c r="M751" s="86"/>
      <c r="N751" s="75"/>
      <c r="P751" s="86"/>
      <c r="Q751" s="75"/>
      <c r="S751" s="86"/>
      <c r="T751" s="75"/>
      <c r="V751" s="86"/>
      <c r="W751" s="75"/>
      <c r="Y751" s="86"/>
      <c r="Z751" s="75"/>
      <c r="AB751" s="86"/>
      <c r="AC751" s="75"/>
      <c r="AE751" s="86"/>
      <c r="AF751" s="75"/>
      <c r="AH751" s="86"/>
      <c r="AI751" s="75"/>
      <c r="AK751" s="86"/>
      <c r="AL751" s="75"/>
    </row>
    <row r="752" spans="1:38" x14ac:dyDescent="0.2">
      <c r="A752" s="31"/>
      <c r="B752" s="83"/>
      <c r="D752" s="86"/>
      <c r="E752" s="75"/>
      <c r="G752" s="86"/>
      <c r="H752" s="75"/>
      <c r="J752" s="86"/>
      <c r="K752" s="75"/>
      <c r="M752" s="86"/>
      <c r="N752" s="75"/>
      <c r="P752" s="86"/>
      <c r="Q752" s="75"/>
      <c r="S752" s="86"/>
      <c r="T752" s="75"/>
      <c r="V752" s="86"/>
      <c r="W752" s="75"/>
      <c r="Y752" s="86"/>
      <c r="Z752" s="75"/>
      <c r="AB752" s="86"/>
      <c r="AC752" s="75"/>
      <c r="AE752" s="86"/>
      <c r="AF752" s="75"/>
      <c r="AH752" s="86"/>
      <c r="AI752" s="75"/>
      <c r="AK752" s="86"/>
      <c r="AL752" s="75"/>
    </row>
    <row r="753" spans="1:38" x14ac:dyDescent="0.2">
      <c r="A753" s="31"/>
      <c r="B753" s="83"/>
      <c r="D753" s="86"/>
      <c r="E753" s="75"/>
      <c r="G753" s="86"/>
      <c r="H753" s="75"/>
      <c r="J753" s="86"/>
      <c r="K753" s="75"/>
      <c r="M753" s="86"/>
      <c r="N753" s="75"/>
      <c r="P753" s="86"/>
      <c r="Q753" s="75"/>
      <c r="S753" s="86"/>
      <c r="T753" s="75"/>
      <c r="V753" s="86"/>
      <c r="W753" s="75"/>
      <c r="Y753" s="86"/>
      <c r="Z753" s="75"/>
      <c r="AB753" s="86"/>
      <c r="AC753" s="75"/>
      <c r="AE753" s="86"/>
      <c r="AF753" s="75"/>
      <c r="AH753" s="86"/>
      <c r="AI753" s="75"/>
      <c r="AK753" s="86"/>
      <c r="AL753" s="75"/>
    </row>
    <row r="754" spans="1:38" x14ac:dyDescent="0.2">
      <c r="A754" s="31"/>
      <c r="B754" s="83"/>
      <c r="D754" s="86"/>
      <c r="E754" s="75"/>
      <c r="G754" s="86"/>
      <c r="H754" s="75"/>
      <c r="J754" s="86"/>
      <c r="K754" s="75"/>
      <c r="M754" s="86"/>
      <c r="N754" s="75"/>
      <c r="P754" s="86"/>
      <c r="Q754" s="75"/>
      <c r="S754" s="86"/>
      <c r="T754" s="75"/>
      <c r="V754" s="86"/>
      <c r="W754" s="75"/>
      <c r="Y754" s="86"/>
      <c r="Z754" s="75"/>
      <c r="AB754" s="86"/>
      <c r="AC754" s="75"/>
      <c r="AE754" s="86"/>
      <c r="AF754" s="75"/>
      <c r="AH754" s="86"/>
      <c r="AI754" s="75"/>
      <c r="AK754" s="86"/>
      <c r="AL754" s="75"/>
    </row>
    <row r="755" spans="1:38" x14ac:dyDescent="0.2">
      <c r="A755" s="31"/>
      <c r="B755" s="83"/>
      <c r="D755" s="86"/>
      <c r="E755" s="75"/>
      <c r="G755" s="86"/>
      <c r="H755" s="75"/>
      <c r="J755" s="86"/>
      <c r="K755" s="75"/>
      <c r="M755" s="86"/>
      <c r="N755" s="75"/>
      <c r="P755" s="86"/>
      <c r="Q755" s="75"/>
      <c r="S755" s="86"/>
      <c r="T755" s="75"/>
      <c r="V755" s="86"/>
      <c r="W755" s="75"/>
      <c r="Y755" s="86"/>
      <c r="Z755" s="75"/>
      <c r="AB755" s="86"/>
      <c r="AC755" s="75"/>
      <c r="AE755" s="86"/>
      <c r="AF755" s="75"/>
      <c r="AH755" s="86"/>
      <c r="AI755" s="75"/>
      <c r="AK755" s="86"/>
      <c r="AL755" s="75"/>
    </row>
    <row r="756" spans="1:38" x14ac:dyDescent="0.2">
      <c r="A756" s="31"/>
      <c r="B756" s="83"/>
      <c r="D756" s="86"/>
      <c r="E756" s="75"/>
      <c r="G756" s="86"/>
      <c r="H756" s="75"/>
      <c r="J756" s="86"/>
      <c r="K756" s="75"/>
      <c r="M756" s="86"/>
      <c r="N756" s="75"/>
      <c r="P756" s="86"/>
      <c r="Q756" s="75"/>
      <c r="S756" s="86"/>
      <c r="T756" s="75"/>
      <c r="V756" s="86"/>
      <c r="W756" s="75"/>
      <c r="Y756" s="86"/>
      <c r="Z756" s="75"/>
      <c r="AB756" s="86"/>
      <c r="AC756" s="75"/>
      <c r="AE756" s="86"/>
      <c r="AF756" s="75"/>
      <c r="AH756" s="86"/>
      <c r="AI756" s="75"/>
      <c r="AK756" s="86"/>
      <c r="AL756" s="75"/>
    </row>
    <row r="757" spans="1:38" x14ac:dyDescent="0.2">
      <c r="A757" s="31"/>
      <c r="B757" s="83"/>
      <c r="D757" s="86"/>
      <c r="E757" s="75"/>
      <c r="G757" s="86"/>
      <c r="H757" s="75"/>
      <c r="J757" s="86"/>
      <c r="K757" s="75"/>
      <c r="M757" s="86"/>
      <c r="N757" s="75"/>
      <c r="P757" s="86"/>
      <c r="Q757" s="75"/>
      <c r="S757" s="86"/>
      <c r="T757" s="75"/>
      <c r="V757" s="86"/>
      <c r="W757" s="75"/>
      <c r="Y757" s="86"/>
      <c r="Z757" s="75"/>
      <c r="AB757" s="86"/>
      <c r="AC757" s="75"/>
      <c r="AE757" s="86"/>
      <c r="AF757" s="75"/>
      <c r="AH757" s="86"/>
      <c r="AI757" s="75"/>
      <c r="AK757" s="86"/>
      <c r="AL757" s="75"/>
    </row>
    <row r="758" spans="1:38" x14ac:dyDescent="0.2">
      <c r="A758" s="31"/>
      <c r="B758" s="83"/>
      <c r="D758" s="86"/>
      <c r="E758" s="75"/>
      <c r="G758" s="86"/>
      <c r="H758" s="75"/>
      <c r="J758" s="86"/>
      <c r="K758" s="75"/>
      <c r="M758" s="86"/>
      <c r="N758" s="75"/>
      <c r="P758" s="86"/>
      <c r="Q758" s="75"/>
      <c r="S758" s="86"/>
      <c r="T758" s="75"/>
      <c r="V758" s="86"/>
      <c r="W758" s="75"/>
      <c r="Y758" s="86"/>
      <c r="Z758" s="75"/>
      <c r="AB758" s="86"/>
      <c r="AC758" s="75"/>
      <c r="AE758" s="86"/>
      <c r="AF758" s="75"/>
      <c r="AH758" s="86"/>
      <c r="AI758" s="75"/>
      <c r="AK758" s="86"/>
      <c r="AL758" s="75"/>
    </row>
    <row r="759" spans="1:38" x14ac:dyDescent="0.2">
      <c r="A759" s="31"/>
      <c r="B759" s="83"/>
      <c r="D759" s="86"/>
      <c r="E759" s="75"/>
      <c r="G759" s="86"/>
      <c r="H759" s="75"/>
      <c r="J759" s="86"/>
      <c r="K759" s="75"/>
      <c r="M759" s="86"/>
      <c r="N759" s="75"/>
      <c r="P759" s="86"/>
      <c r="Q759" s="75"/>
      <c r="S759" s="86"/>
      <c r="T759" s="75"/>
      <c r="V759" s="86"/>
      <c r="W759" s="75"/>
      <c r="Y759" s="86"/>
      <c r="Z759" s="75"/>
      <c r="AB759" s="86"/>
      <c r="AC759" s="75"/>
      <c r="AE759" s="86"/>
      <c r="AF759" s="75"/>
      <c r="AH759" s="86"/>
      <c r="AI759" s="75"/>
      <c r="AK759" s="86"/>
      <c r="AL759" s="75"/>
    </row>
    <row r="760" spans="1:38" x14ac:dyDescent="0.2">
      <c r="A760" s="31"/>
      <c r="B760" s="83"/>
      <c r="D760" s="86"/>
      <c r="E760" s="75"/>
      <c r="G760" s="86"/>
      <c r="H760" s="75"/>
      <c r="J760" s="86"/>
      <c r="K760" s="75"/>
      <c r="M760" s="86"/>
      <c r="N760" s="75"/>
      <c r="P760" s="86"/>
      <c r="Q760" s="75"/>
      <c r="S760" s="86"/>
      <c r="T760" s="75"/>
      <c r="V760" s="86"/>
      <c r="W760" s="75"/>
      <c r="Y760" s="86"/>
      <c r="Z760" s="75"/>
      <c r="AB760" s="86"/>
      <c r="AC760" s="75"/>
      <c r="AE760" s="86"/>
      <c r="AF760" s="75"/>
      <c r="AH760" s="86"/>
      <c r="AI760" s="75"/>
      <c r="AK760" s="86"/>
      <c r="AL760" s="75"/>
    </row>
    <row r="761" spans="1:38" x14ac:dyDescent="0.2">
      <c r="A761" s="31"/>
      <c r="B761" s="83"/>
      <c r="D761" s="86"/>
      <c r="E761" s="75"/>
      <c r="G761" s="86"/>
      <c r="H761" s="75"/>
      <c r="J761" s="86"/>
      <c r="K761" s="75"/>
      <c r="M761" s="86"/>
      <c r="N761" s="75"/>
      <c r="P761" s="86"/>
      <c r="Q761" s="75"/>
      <c r="S761" s="86"/>
      <c r="T761" s="75"/>
      <c r="V761" s="86"/>
      <c r="W761" s="75"/>
      <c r="Y761" s="86"/>
      <c r="Z761" s="75"/>
      <c r="AB761" s="86"/>
      <c r="AC761" s="75"/>
      <c r="AE761" s="86"/>
      <c r="AF761" s="75"/>
      <c r="AH761" s="86"/>
      <c r="AI761" s="75"/>
      <c r="AK761" s="86"/>
      <c r="AL761" s="75"/>
    </row>
    <row r="762" spans="1:38" x14ac:dyDescent="0.2">
      <c r="A762" s="31"/>
      <c r="B762" s="83"/>
      <c r="D762" s="86"/>
      <c r="E762" s="75"/>
      <c r="G762" s="86"/>
      <c r="H762" s="75"/>
      <c r="J762" s="86"/>
      <c r="K762" s="75"/>
      <c r="M762" s="86"/>
      <c r="N762" s="75"/>
      <c r="P762" s="86"/>
      <c r="Q762" s="75"/>
      <c r="S762" s="86"/>
      <c r="T762" s="75"/>
      <c r="V762" s="86"/>
      <c r="W762" s="75"/>
      <c r="Y762" s="86"/>
      <c r="Z762" s="75"/>
      <c r="AB762" s="86"/>
      <c r="AC762" s="75"/>
      <c r="AE762" s="86"/>
      <c r="AF762" s="75"/>
      <c r="AH762" s="86"/>
      <c r="AI762" s="75"/>
      <c r="AK762" s="86"/>
      <c r="AL762" s="75"/>
    </row>
    <row r="763" spans="1:38" x14ac:dyDescent="0.2">
      <c r="A763" s="31"/>
      <c r="B763" s="83"/>
      <c r="D763" s="86"/>
      <c r="E763" s="75"/>
      <c r="G763" s="86"/>
      <c r="H763" s="75"/>
      <c r="J763" s="86"/>
      <c r="K763" s="75"/>
      <c r="M763" s="86"/>
      <c r="N763" s="75"/>
      <c r="P763" s="86"/>
      <c r="Q763" s="75"/>
      <c r="S763" s="86"/>
      <c r="T763" s="75"/>
      <c r="V763" s="86"/>
      <c r="W763" s="75"/>
      <c r="Y763" s="86"/>
      <c r="Z763" s="75"/>
      <c r="AB763" s="86"/>
      <c r="AC763" s="75"/>
      <c r="AE763" s="86"/>
      <c r="AF763" s="75"/>
      <c r="AH763" s="86"/>
      <c r="AI763" s="75"/>
      <c r="AK763" s="86"/>
      <c r="AL763" s="75"/>
    </row>
    <row r="764" spans="1:38" x14ac:dyDescent="0.2">
      <c r="A764" s="31"/>
      <c r="B764" s="83"/>
      <c r="D764" s="86"/>
      <c r="E764" s="75"/>
      <c r="G764" s="86"/>
      <c r="H764" s="75"/>
      <c r="J764" s="86"/>
      <c r="K764" s="75"/>
      <c r="M764" s="86"/>
      <c r="N764" s="75"/>
      <c r="P764" s="86"/>
      <c r="Q764" s="75"/>
      <c r="S764" s="86"/>
      <c r="T764" s="75"/>
      <c r="V764" s="86"/>
      <c r="W764" s="75"/>
      <c r="Y764" s="86"/>
      <c r="Z764" s="75"/>
      <c r="AB764" s="86"/>
      <c r="AC764" s="75"/>
      <c r="AE764" s="86"/>
      <c r="AF764" s="75"/>
      <c r="AH764" s="86"/>
      <c r="AI764" s="75"/>
      <c r="AK764" s="86"/>
      <c r="AL764" s="75"/>
    </row>
    <row r="765" spans="1:38" x14ac:dyDescent="0.2">
      <c r="A765" s="31"/>
      <c r="B765" s="83"/>
      <c r="D765" s="86"/>
      <c r="E765" s="75"/>
      <c r="G765" s="86"/>
      <c r="H765" s="75"/>
      <c r="J765" s="86"/>
      <c r="K765" s="75"/>
      <c r="M765" s="86"/>
      <c r="N765" s="75"/>
      <c r="P765" s="86"/>
      <c r="Q765" s="75"/>
      <c r="S765" s="86"/>
      <c r="T765" s="75"/>
      <c r="V765" s="86"/>
      <c r="W765" s="75"/>
      <c r="Y765" s="86"/>
      <c r="Z765" s="75"/>
      <c r="AB765" s="86"/>
      <c r="AC765" s="75"/>
      <c r="AE765" s="86"/>
      <c r="AF765" s="75"/>
      <c r="AH765" s="86"/>
      <c r="AI765" s="75"/>
      <c r="AK765" s="86"/>
      <c r="AL765" s="75"/>
    </row>
    <row r="766" spans="1:38" x14ac:dyDescent="0.2">
      <c r="A766" s="31"/>
      <c r="B766" s="83"/>
      <c r="D766" s="86"/>
      <c r="E766" s="75"/>
      <c r="G766" s="86"/>
      <c r="H766" s="75"/>
      <c r="J766" s="86"/>
      <c r="K766" s="75"/>
      <c r="M766" s="86"/>
      <c r="N766" s="75"/>
      <c r="P766" s="86"/>
      <c r="Q766" s="75"/>
      <c r="S766" s="86"/>
      <c r="T766" s="75"/>
      <c r="V766" s="86"/>
      <c r="W766" s="75"/>
      <c r="Y766" s="86"/>
      <c r="Z766" s="75"/>
      <c r="AB766" s="86"/>
      <c r="AC766" s="75"/>
      <c r="AE766" s="86"/>
      <c r="AF766" s="75"/>
      <c r="AH766" s="86"/>
      <c r="AI766" s="75"/>
      <c r="AK766" s="86"/>
      <c r="AL766" s="75"/>
    </row>
    <row r="767" spans="1:38" x14ac:dyDescent="0.2">
      <c r="A767" s="31"/>
      <c r="B767" s="83"/>
      <c r="D767" s="86"/>
      <c r="E767" s="75"/>
      <c r="G767" s="86"/>
      <c r="H767" s="75"/>
      <c r="J767" s="86"/>
      <c r="K767" s="75"/>
      <c r="M767" s="86"/>
      <c r="N767" s="75"/>
      <c r="P767" s="86"/>
      <c r="Q767" s="75"/>
      <c r="S767" s="86"/>
      <c r="T767" s="75"/>
      <c r="V767" s="86"/>
      <c r="W767" s="75"/>
      <c r="Y767" s="86"/>
      <c r="Z767" s="75"/>
      <c r="AB767" s="86"/>
      <c r="AC767" s="75"/>
      <c r="AE767" s="86"/>
      <c r="AF767" s="75"/>
      <c r="AH767" s="86"/>
      <c r="AI767" s="75"/>
      <c r="AK767" s="86"/>
      <c r="AL767" s="75"/>
    </row>
    <row r="768" spans="1:38" x14ac:dyDescent="0.2">
      <c r="A768" s="31"/>
      <c r="B768" s="83"/>
      <c r="D768" s="86"/>
      <c r="E768" s="75"/>
      <c r="G768" s="86"/>
      <c r="H768" s="75"/>
      <c r="J768" s="86"/>
      <c r="K768" s="75"/>
      <c r="M768" s="86"/>
      <c r="N768" s="75"/>
      <c r="P768" s="86"/>
      <c r="Q768" s="75"/>
      <c r="S768" s="86"/>
      <c r="T768" s="75"/>
      <c r="V768" s="86"/>
      <c r="W768" s="75"/>
      <c r="Y768" s="86"/>
      <c r="Z768" s="75"/>
      <c r="AB768" s="86"/>
      <c r="AC768" s="75"/>
      <c r="AE768" s="86"/>
      <c r="AF768" s="75"/>
      <c r="AH768" s="86"/>
      <c r="AI768" s="75"/>
      <c r="AK768" s="86"/>
      <c r="AL768" s="75"/>
    </row>
    <row r="769" spans="1:38" x14ac:dyDescent="0.2">
      <c r="A769" s="31"/>
      <c r="B769" s="83"/>
      <c r="D769" s="86"/>
      <c r="E769" s="75"/>
      <c r="G769" s="86"/>
      <c r="H769" s="75"/>
      <c r="J769" s="86"/>
      <c r="K769" s="75"/>
      <c r="M769" s="86"/>
      <c r="N769" s="75"/>
      <c r="P769" s="86"/>
      <c r="Q769" s="75"/>
      <c r="S769" s="86"/>
      <c r="T769" s="75"/>
      <c r="V769" s="86"/>
      <c r="W769" s="75"/>
      <c r="Y769" s="86"/>
      <c r="Z769" s="75"/>
      <c r="AB769" s="86"/>
      <c r="AC769" s="75"/>
      <c r="AE769" s="86"/>
      <c r="AF769" s="75"/>
      <c r="AH769" s="86"/>
      <c r="AI769" s="75"/>
      <c r="AK769" s="86"/>
      <c r="AL769" s="75"/>
    </row>
    <row r="770" spans="1:38" x14ac:dyDescent="0.2">
      <c r="A770" s="31"/>
      <c r="B770" s="83"/>
      <c r="D770" s="86"/>
      <c r="E770" s="75"/>
      <c r="G770" s="86"/>
      <c r="H770" s="75"/>
      <c r="J770" s="86"/>
      <c r="K770" s="75"/>
      <c r="M770" s="86"/>
      <c r="N770" s="75"/>
      <c r="P770" s="86"/>
      <c r="Q770" s="75"/>
      <c r="S770" s="86"/>
      <c r="T770" s="75"/>
      <c r="V770" s="86"/>
      <c r="W770" s="75"/>
      <c r="Y770" s="86"/>
      <c r="Z770" s="75"/>
      <c r="AB770" s="86"/>
      <c r="AC770" s="75"/>
      <c r="AE770" s="86"/>
      <c r="AF770" s="75"/>
      <c r="AH770" s="86"/>
      <c r="AI770" s="75"/>
      <c r="AK770" s="86"/>
      <c r="AL770" s="75"/>
    </row>
    <row r="771" spans="1:38" x14ac:dyDescent="0.2">
      <c r="A771" s="31"/>
      <c r="B771" s="83"/>
      <c r="D771" s="86"/>
      <c r="E771" s="75"/>
      <c r="G771" s="86"/>
      <c r="H771" s="75"/>
      <c r="J771" s="86"/>
      <c r="K771" s="75"/>
      <c r="M771" s="86"/>
      <c r="N771" s="75"/>
      <c r="P771" s="86"/>
      <c r="Q771" s="75"/>
      <c r="S771" s="86"/>
      <c r="T771" s="75"/>
      <c r="V771" s="86"/>
      <c r="W771" s="75"/>
      <c r="Y771" s="86"/>
      <c r="Z771" s="75"/>
      <c r="AB771" s="86"/>
      <c r="AC771" s="75"/>
      <c r="AE771" s="86"/>
      <c r="AF771" s="75"/>
      <c r="AH771" s="86"/>
      <c r="AI771" s="75"/>
      <c r="AK771" s="86"/>
      <c r="AL771" s="75"/>
    </row>
    <row r="772" spans="1:38" x14ac:dyDescent="0.2">
      <c r="A772" s="31"/>
      <c r="B772" s="83"/>
      <c r="D772" s="86"/>
      <c r="E772" s="75"/>
      <c r="G772" s="86"/>
      <c r="H772" s="75"/>
      <c r="J772" s="86"/>
      <c r="K772" s="75"/>
      <c r="M772" s="86"/>
      <c r="N772" s="75"/>
      <c r="P772" s="86"/>
      <c r="Q772" s="75"/>
      <c r="S772" s="86"/>
      <c r="T772" s="75"/>
      <c r="V772" s="86"/>
      <c r="W772" s="75"/>
      <c r="Y772" s="86"/>
      <c r="Z772" s="75"/>
      <c r="AB772" s="86"/>
      <c r="AC772" s="75"/>
      <c r="AE772" s="86"/>
      <c r="AF772" s="75"/>
      <c r="AH772" s="86"/>
      <c r="AI772" s="75"/>
      <c r="AK772" s="86"/>
      <c r="AL772" s="75"/>
    </row>
    <row r="773" spans="1:38" x14ac:dyDescent="0.2">
      <c r="A773" s="31"/>
      <c r="B773" s="83"/>
      <c r="D773" s="86"/>
      <c r="E773" s="75"/>
      <c r="G773" s="86"/>
      <c r="H773" s="75"/>
      <c r="J773" s="86"/>
      <c r="K773" s="75"/>
      <c r="M773" s="86"/>
      <c r="N773" s="75"/>
      <c r="P773" s="86"/>
      <c r="Q773" s="75"/>
      <c r="S773" s="86"/>
      <c r="T773" s="75"/>
      <c r="V773" s="86"/>
      <c r="W773" s="75"/>
      <c r="Y773" s="86"/>
      <c r="Z773" s="75"/>
      <c r="AB773" s="86"/>
      <c r="AC773" s="75"/>
      <c r="AE773" s="86"/>
      <c r="AF773" s="75"/>
      <c r="AH773" s="86"/>
      <c r="AI773" s="75"/>
      <c r="AK773" s="86"/>
      <c r="AL773" s="75"/>
    </row>
    <row r="774" spans="1:38" x14ac:dyDescent="0.2">
      <c r="A774" s="31"/>
      <c r="B774" s="83"/>
      <c r="D774" s="86"/>
      <c r="E774" s="75"/>
      <c r="G774" s="86"/>
      <c r="H774" s="75"/>
      <c r="J774" s="86"/>
      <c r="K774" s="75"/>
      <c r="M774" s="86"/>
      <c r="N774" s="75"/>
      <c r="P774" s="86"/>
      <c r="Q774" s="75"/>
      <c r="S774" s="86"/>
      <c r="T774" s="75"/>
      <c r="V774" s="86"/>
      <c r="W774" s="75"/>
      <c r="Y774" s="86"/>
      <c r="Z774" s="75"/>
      <c r="AB774" s="86"/>
      <c r="AC774" s="75"/>
      <c r="AE774" s="86"/>
      <c r="AF774" s="75"/>
      <c r="AH774" s="86"/>
      <c r="AI774" s="75"/>
      <c r="AK774" s="86"/>
      <c r="AL774" s="75"/>
    </row>
    <row r="775" spans="1:38" x14ac:dyDescent="0.2">
      <c r="A775" s="31"/>
      <c r="B775" s="83"/>
      <c r="D775" s="86"/>
      <c r="E775" s="75"/>
      <c r="G775" s="86"/>
      <c r="H775" s="75"/>
      <c r="J775" s="86"/>
      <c r="K775" s="75"/>
      <c r="M775" s="86"/>
      <c r="N775" s="75"/>
      <c r="P775" s="86"/>
      <c r="Q775" s="75"/>
      <c r="S775" s="86"/>
      <c r="T775" s="75"/>
      <c r="V775" s="86"/>
      <c r="W775" s="75"/>
      <c r="Y775" s="86"/>
      <c r="Z775" s="75"/>
      <c r="AB775" s="86"/>
      <c r="AC775" s="75"/>
      <c r="AE775" s="86"/>
      <c r="AF775" s="75"/>
      <c r="AH775" s="86"/>
      <c r="AI775" s="75"/>
      <c r="AK775" s="86"/>
      <c r="AL775" s="75"/>
    </row>
    <row r="776" spans="1:38" x14ac:dyDescent="0.2">
      <c r="A776" s="31"/>
      <c r="B776" s="83"/>
      <c r="D776" s="86"/>
      <c r="E776" s="75"/>
      <c r="G776" s="86"/>
      <c r="H776" s="75"/>
      <c r="J776" s="86"/>
      <c r="K776" s="75"/>
      <c r="M776" s="86"/>
      <c r="N776" s="75"/>
      <c r="P776" s="86"/>
      <c r="Q776" s="75"/>
      <c r="S776" s="86"/>
      <c r="T776" s="75"/>
      <c r="V776" s="86"/>
      <c r="W776" s="75"/>
      <c r="Y776" s="86"/>
      <c r="Z776" s="75"/>
      <c r="AB776" s="86"/>
      <c r="AC776" s="75"/>
      <c r="AE776" s="86"/>
      <c r="AF776" s="75"/>
      <c r="AH776" s="86"/>
      <c r="AI776" s="75"/>
      <c r="AK776" s="86"/>
      <c r="AL776" s="75"/>
    </row>
    <row r="777" spans="1:38" x14ac:dyDescent="0.2">
      <c r="A777" s="31"/>
      <c r="B777" s="83"/>
      <c r="D777" s="86"/>
      <c r="E777" s="75"/>
      <c r="G777" s="86"/>
      <c r="H777" s="75"/>
      <c r="J777" s="86"/>
      <c r="K777" s="75"/>
      <c r="M777" s="86"/>
      <c r="N777" s="75"/>
      <c r="P777" s="86"/>
      <c r="Q777" s="75"/>
      <c r="S777" s="86"/>
      <c r="T777" s="75"/>
      <c r="V777" s="86"/>
      <c r="W777" s="75"/>
      <c r="Y777" s="86"/>
      <c r="Z777" s="75"/>
      <c r="AB777" s="86"/>
      <c r="AC777" s="75"/>
      <c r="AE777" s="86"/>
      <c r="AF777" s="75"/>
      <c r="AH777" s="86"/>
      <c r="AI777" s="75"/>
      <c r="AK777" s="86"/>
      <c r="AL777" s="75"/>
    </row>
    <row r="778" spans="1:38" x14ac:dyDescent="0.2">
      <c r="A778" s="31"/>
      <c r="B778" s="83"/>
      <c r="D778" s="86"/>
      <c r="E778" s="75"/>
      <c r="G778" s="86"/>
      <c r="H778" s="75"/>
      <c r="J778" s="86"/>
      <c r="K778" s="75"/>
      <c r="M778" s="86"/>
      <c r="N778" s="75"/>
      <c r="P778" s="86"/>
      <c r="Q778" s="75"/>
      <c r="S778" s="86"/>
      <c r="T778" s="75"/>
      <c r="V778" s="86"/>
      <c r="W778" s="75"/>
      <c r="Y778" s="86"/>
      <c r="Z778" s="75"/>
      <c r="AB778" s="86"/>
      <c r="AC778" s="75"/>
      <c r="AE778" s="86"/>
      <c r="AF778" s="75"/>
      <c r="AH778" s="86"/>
      <c r="AI778" s="75"/>
      <c r="AK778" s="86"/>
      <c r="AL778" s="75"/>
    </row>
    <row r="779" spans="1:38" x14ac:dyDescent="0.2">
      <c r="A779" s="31"/>
      <c r="B779" s="83"/>
      <c r="D779" s="86"/>
      <c r="E779" s="75"/>
      <c r="G779" s="86"/>
      <c r="H779" s="75"/>
      <c r="J779" s="86"/>
      <c r="K779" s="75"/>
      <c r="M779" s="86"/>
      <c r="N779" s="75"/>
      <c r="P779" s="86"/>
      <c r="Q779" s="75"/>
      <c r="S779" s="86"/>
      <c r="T779" s="75"/>
      <c r="V779" s="86"/>
      <c r="W779" s="75"/>
      <c r="Y779" s="86"/>
      <c r="Z779" s="75"/>
      <c r="AB779" s="86"/>
      <c r="AC779" s="75"/>
      <c r="AE779" s="86"/>
      <c r="AF779" s="75"/>
      <c r="AH779" s="86"/>
      <c r="AI779" s="75"/>
      <c r="AK779" s="86"/>
      <c r="AL779" s="75"/>
    </row>
    <row r="780" spans="1:38" x14ac:dyDescent="0.2">
      <c r="A780" s="31"/>
      <c r="B780" s="83"/>
      <c r="D780" s="86"/>
      <c r="E780" s="75"/>
      <c r="G780" s="86"/>
      <c r="H780" s="75"/>
      <c r="J780" s="86"/>
      <c r="K780" s="75"/>
      <c r="M780" s="86"/>
      <c r="N780" s="75"/>
      <c r="P780" s="86"/>
      <c r="Q780" s="75"/>
      <c r="S780" s="86"/>
      <c r="T780" s="75"/>
      <c r="V780" s="86"/>
      <c r="W780" s="75"/>
      <c r="Y780" s="86"/>
      <c r="Z780" s="75"/>
      <c r="AB780" s="86"/>
      <c r="AC780" s="75"/>
      <c r="AE780" s="86"/>
      <c r="AF780" s="75"/>
      <c r="AH780" s="86"/>
      <c r="AI780" s="75"/>
      <c r="AK780" s="86"/>
      <c r="AL780" s="75"/>
    </row>
    <row r="781" spans="1:38" x14ac:dyDescent="0.2">
      <c r="A781" s="31"/>
      <c r="B781" s="83"/>
      <c r="D781" s="86"/>
      <c r="E781" s="75"/>
      <c r="G781" s="86"/>
      <c r="H781" s="75"/>
      <c r="J781" s="86"/>
      <c r="K781" s="75"/>
      <c r="M781" s="86"/>
      <c r="N781" s="75"/>
      <c r="P781" s="86"/>
      <c r="Q781" s="75"/>
      <c r="S781" s="86"/>
      <c r="T781" s="75"/>
      <c r="V781" s="86"/>
      <c r="W781" s="75"/>
      <c r="Y781" s="86"/>
      <c r="Z781" s="75"/>
      <c r="AB781" s="86"/>
      <c r="AC781" s="75"/>
      <c r="AE781" s="86"/>
      <c r="AF781" s="75"/>
      <c r="AH781" s="86"/>
      <c r="AI781" s="75"/>
      <c r="AK781" s="86"/>
      <c r="AL781" s="75"/>
    </row>
    <row r="782" spans="1:38" x14ac:dyDescent="0.2">
      <c r="A782" s="31"/>
      <c r="B782" s="83"/>
      <c r="D782" s="86"/>
      <c r="E782" s="75"/>
      <c r="G782" s="86"/>
      <c r="H782" s="75"/>
      <c r="J782" s="86"/>
      <c r="K782" s="75"/>
      <c r="M782" s="86"/>
      <c r="N782" s="75"/>
      <c r="P782" s="86"/>
      <c r="Q782" s="75"/>
      <c r="S782" s="86"/>
      <c r="T782" s="75"/>
      <c r="V782" s="86"/>
      <c r="W782" s="75"/>
      <c r="Y782" s="86"/>
      <c r="Z782" s="75"/>
      <c r="AB782" s="86"/>
      <c r="AC782" s="75"/>
      <c r="AE782" s="86"/>
      <c r="AF782" s="75"/>
      <c r="AH782" s="86"/>
      <c r="AI782" s="75"/>
      <c r="AK782" s="86"/>
      <c r="AL782" s="75"/>
    </row>
    <row r="783" spans="1:38" x14ac:dyDescent="0.2">
      <c r="A783" s="31"/>
      <c r="B783" s="83"/>
      <c r="D783" s="86"/>
      <c r="E783" s="75"/>
      <c r="G783" s="86"/>
      <c r="H783" s="75"/>
      <c r="J783" s="86"/>
      <c r="K783" s="75"/>
      <c r="M783" s="86"/>
      <c r="N783" s="75"/>
      <c r="P783" s="86"/>
      <c r="Q783" s="75"/>
      <c r="S783" s="86"/>
      <c r="T783" s="75"/>
      <c r="V783" s="86"/>
      <c r="W783" s="75"/>
      <c r="Y783" s="86"/>
      <c r="Z783" s="75"/>
      <c r="AB783" s="86"/>
      <c r="AC783" s="75"/>
      <c r="AE783" s="86"/>
      <c r="AF783" s="75"/>
      <c r="AH783" s="86"/>
      <c r="AI783" s="75"/>
      <c r="AK783" s="86"/>
      <c r="AL783" s="75"/>
    </row>
    <row r="784" spans="1:38" x14ac:dyDescent="0.2">
      <c r="A784" s="31"/>
      <c r="B784" s="83"/>
      <c r="D784" s="86"/>
      <c r="E784" s="75"/>
      <c r="G784" s="86"/>
      <c r="H784" s="75"/>
      <c r="J784" s="86"/>
      <c r="K784" s="75"/>
      <c r="M784" s="86"/>
      <c r="N784" s="75"/>
      <c r="P784" s="86"/>
      <c r="Q784" s="75"/>
      <c r="S784" s="86"/>
      <c r="T784" s="75"/>
      <c r="V784" s="86"/>
      <c r="W784" s="75"/>
      <c r="Y784" s="86"/>
      <c r="Z784" s="75"/>
      <c r="AB784" s="86"/>
      <c r="AC784" s="75"/>
      <c r="AE784" s="86"/>
      <c r="AF784" s="75"/>
      <c r="AH784" s="86"/>
      <c r="AI784" s="75"/>
      <c r="AK784" s="86"/>
      <c r="AL784" s="75"/>
    </row>
    <row r="785" spans="1:38" x14ac:dyDescent="0.2">
      <c r="A785" s="31"/>
      <c r="B785" s="83"/>
      <c r="D785" s="86"/>
      <c r="E785" s="75"/>
      <c r="G785" s="86"/>
      <c r="H785" s="75"/>
      <c r="J785" s="86"/>
      <c r="K785" s="75"/>
      <c r="M785" s="86"/>
      <c r="N785" s="75"/>
      <c r="P785" s="86"/>
      <c r="Q785" s="75"/>
      <c r="S785" s="86"/>
      <c r="T785" s="75"/>
      <c r="V785" s="86"/>
      <c r="W785" s="75"/>
      <c r="Y785" s="86"/>
      <c r="Z785" s="75"/>
      <c r="AB785" s="86"/>
      <c r="AC785" s="75"/>
      <c r="AE785" s="86"/>
      <c r="AF785" s="75"/>
      <c r="AH785" s="86"/>
      <c r="AI785" s="75"/>
      <c r="AK785" s="86"/>
      <c r="AL785" s="75"/>
    </row>
    <row r="786" spans="1:38" x14ac:dyDescent="0.2">
      <c r="A786" s="31"/>
      <c r="B786" s="83"/>
      <c r="D786" s="86"/>
      <c r="E786" s="75"/>
      <c r="G786" s="86"/>
      <c r="H786" s="75"/>
      <c r="J786" s="86"/>
      <c r="K786" s="75"/>
      <c r="M786" s="86"/>
      <c r="N786" s="75"/>
      <c r="P786" s="86"/>
      <c r="Q786" s="75"/>
      <c r="S786" s="86"/>
      <c r="T786" s="75"/>
      <c r="V786" s="86"/>
      <c r="W786" s="75"/>
      <c r="Y786" s="86"/>
      <c r="Z786" s="75"/>
      <c r="AB786" s="86"/>
      <c r="AC786" s="75"/>
      <c r="AE786" s="86"/>
      <c r="AF786" s="75"/>
      <c r="AH786" s="86"/>
      <c r="AI786" s="75"/>
      <c r="AK786" s="86"/>
      <c r="AL786" s="75"/>
    </row>
    <row r="787" spans="1:38" x14ac:dyDescent="0.2">
      <c r="A787" s="31"/>
      <c r="B787" s="83"/>
      <c r="D787" s="86"/>
      <c r="E787" s="75"/>
      <c r="G787" s="86"/>
      <c r="H787" s="75"/>
      <c r="J787" s="86"/>
      <c r="K787" s="75"/>
      <c r="M787" s="86"/>
      <c r="N787" s="75"/>
      <c r="P787" s="86"/>
      <c r="Q787" s="75"/>
      <c r="S787" s="86"/>
      <c r="T787" s="75"/>
      <c r="V787" s="86"/>
      <c r="W787" s="75"/>
      <c r="Y787" s="86"/>
      <c r="Z787" s="75"/>
      <c r="AB787" s="86"/>
      <c r="AC787" s="75"/>
      <c r="AE787" s="86"/>
      <c r="AF787" s="75"/>
      <c r="AH787" s="86"/>
      <c r="AI787" s="75"/>
      <c r="AK787" s="86"/>
      <c r="AL787" s="75"/>
    </row>
    <row r="788" spans="1:38" x14ac:dyDescent="0.2">
      <c r="A788" s="31"/>
      <c r="B788" s="83"/>
      <c r="D788" s="86"/>
      <c r="E788" s="75"/>
      <c r="G788" s="86"/>
      <c r="H788" s="75"/>
      <c r="J788" s="86"/>
      <c r="K788" s="75"/>
      <c r="M788" s="86"/>
      <c r="N788" s="75"/>
      <c r="P788" s="86"/>
      <c r="Q788" s="75"/>
      <c r="S788" s="86"/>
      <c r="T788" s="75"/>
      <c r="V788" s="86"/>
      <c r="W788" s="75"/>
      <c r="Y788" s="86"/>
      <c r="Z788" s="75"/>
      <c r="AB788" s="86"/>
      <c r="AC788" s="75"/>
      <c r="AE788" s="86"/>
      <c r="AF788" s="75"/>
      <c r="AH788" s="86"/>
      <c r="AI788" s="75"/>
      <c r="AK788" s="86"/>
      <c r="AL788" s="75"/>
    </row>
    <row r="789" spans="1:38" x14ac:dyDescent="0.2">
      <c r="A789" s="31"/>
      <c r="B789" s="83"/>
      <c r="D789" s="86"/>
      <c r="E789" s="75"/>
      <c r="G789" s="86"/>
      <c r="H789" s="75"/>
      <c r="J789" s="86"/>
      <c r="K789" s="75"/>
      <c r="M789" s="86"/>
      <c r="N789" s="75"/>
      <c r="P789" s="86"/>
      <c r="Q789" s="75"/>
      <c r="S789" s="86"/>
      <c r="T789" s="75"/>
      <c r="V789" s="86"/>
      <c r="W789" s="75"/>
      <c r="Y789" s="86"/>
      <c r="Z789" s="75"/>
      <c r="AB789" s="86"/>
      <c r="AC789" s="75"/>
      <c r="AE789" s="86"/>
      <c r="AF789" s="75"/>
      <c r="AH789" s="86"/>
      <c r="AI789" s="75"/>
      <c r="AK789" s="86"/>
      <c r="AL789" s="75"/>
    </row>
    <row r="790" spans="1:38" x14ac:dyDescent="0.2">
      <c r="A790" s="31"/>
      <c r="B790" s="83"/>
      <c r="D790" s="86"/>
      <c r="E790" s="75"/>
      <c r="G790" s="86"/>
      <c r="H790" s="75"/>
      <c r="J790" s="86"/>
      <c r="K790" s="75"/>
      <c r="M790" s="86"/>
      <c r="N790" s="75"/>
      <c r="P790" s="86"/>
      <c r="Q790" s="75"/>
      <c r="S790" s="86"/>
      <c r="T790" s="75"/>
      <c r="V790" s="86"/>
      <c r="W790" s="75"/>
      <c r="Y790" s="86"/>
      <c r="Z790" s="75"/>
      <c r="AB790" s="86"/>
      <c r="AC790" s="75"/>
      <c r="AE790" s="86"/>
      <c r="AF790" s="75"/>
      <c r="AH790" s="86"/>
      <c r="AI790" s="75"/>
      <c r="AK790" s="86"/>
      <c r="AL790" s="75"/>
    </row>
    <row r="791" spans="1:38" x14ac:dyDescent="0.2">
      <c r="A791" s="31"/>
      <c r="B791" s="83"/>
      <c r="D791" s="86"/>
      <c r="E791" s="75"/>
      <c r="G791" s="86"/>
      <c r="H791" s="75"/>
      <c r="J791" s="86"/>
      <c r="K791" s="75"/>
      <c r="M791" s="86"/>
      <c r="N791" s="75"/>
      <c r="P791" s="86"/>
      <c r="Q791" s="75"/>
      <c r="S791" s="86"/>
      <c r="T791" s="75"/>
      <c r="V791" s="86"/>
      <c r="W791" s="75"/>
      <c r="Y791" s="86"/>
      <c r="Z791" s="75"/>
      <c r="AB791" s="86"/>
      <c r="AC791" s="75"/>
      <c r="AE791" s="86"/>
      <c r="AF791" s="75"/>
      <c r="AH791" s="86"/>
      <c r="AI791" s="75"/>
      <c r="AK791" s="86"/>
      <c r="AL791" s="75"/>
    </row>
    <row r="792" spans="1:38" x14ac:dyDescent="0.2">
      <c r="A792" s="31"/>
      <c r="B792" s="83"/>
      <c r="D792" s="86"/>
      <c r="E792" s="75"/>
      <c r="G792" s="86"/>
      <c r="H792" s="75"/>
      <c r="J792" s="86"/>
      <c r="K792" s="75"/>
      <c r="M792" s="86"/>
      <c r="N792" s="75"/>
      <c r="P792" s="86"/>
      <c r="Q792" s="75"/>
      <c r="S792" s="86"/>
      <c r="T792" s="75"/>
      <c r="V792" s="86"/>
      <c r="W792" s="75"/>
      <c r="Y792" s="86"/>
      <c r="Z792" s="75"/>
      <c r="AB792" s="86"/>
      <c r="AC792" s="75"/>
      <c r="AE792" s="86"/>
      <c r="AF792" s="75"/>
      <c r="AH792" s="86"/>
      <c r="AI792" s="75"/>
      <c r="AK792" s="86"/>
      <c r="AL792" s="75"/>
    </row>
    <row r="793" spans="1:38" x14ac:dyDescent="0.2">
      <c r="A793" s="31"/>
      <c r="B793" s="83"/>
      <c r="D793" s="86"/>
      <c r="E793" s="75"/>
      <c r="G793" s="86"/>
      <c r="H793" s="75"/>
      <c r="J793" s="86"/>
      <c r="K793" s="75"/>
      <c r="M793" s="86"/>
      <c r="N793" s="75"/>
      <c r="P793" s="86"/>
      <c r="Q793" s="75"/>
      <c r="S793" s="86"/>
      <c r="T793" s="75"/>
      <c r="V793" s="86"/>
      <c r="W793" s="75"/>
      <c r="Y793" s="86"/>
      <c r="Z793" s="75"/>
      <c r="AB793" s="86"/>
      <c r="AC793" s="75"/>
      <c r="AE793" s="86"/>
      <c r="AF793" s="75"/>
      <c r="AH793" s="86"/>
      <c r="AI793" s="75"/>
      <c r="AK793" s="86"/>
      <c r="AL793" s="75"/>
    </row>
    <row r="794" spans="1:38" x14ac:dyDescent="0.2">
      <c r="A794" s="31"/>
      <c r="B794" s="83"/>
      <c r="D794" s="86"/>
      <c r="E794" s="75"/>
      <c r="G794" s="86"/>
      <c r="H794" s="75"/>
      <c r="J794" s="86"/>
      <c r="K794" s="75"/>
      <c r="M794" s="86"/>
      <c r="N794" s="75"/>
      <c r="P794" s="86"/>
      <c r="Q794" s="75"/>
      <c r="S794" s="86"/>
      <c r="T794" s="75"/>
      <c r="V794" s="86"/>
      <c r="W794" s="75"/>
      <c r="Y794" s="86"/>
      <c r="Z794" s="75"/>
      <c r="AB794" s="86"/>
      <c r="AC794" s="75"/>
      <c r="AE794" s="86"/>
      <c r="AF794" s="75"/>
      <c r="AH794" s="86"/>
      <c r="AI794" s="75"/>
      <c r="AK794" s="86"/>
      <c r="AL794" s="75"/>
    </row>
    <row r="795" spans="1:38" x14ac:dyDescent="0.2">
      <c r="A795" s="31"/>
      <c r="B795" s="83"/>
      <c r="D795" s="86"/>
      <c r="E795" s="75"/>
      <c r="G795" s="86"/>
      <c r="H795" s="75"/>
      <c r="J795" s="86"/>
      <c r="K795" s="75"/>
      <c r="M795" s="86"/>
      <c r="N795" s="75"/>
      <c r="P795" s="86"/>
      <c r="Q795" s="75"/>
      <c r="S795" s="86"/>
      <c r="T795" s="75"/>
      <c r="V795" s="86"/>
      <c r="W795" s="75"/>
      <c r="Y795" s="86"/>
      <c r="Z795" s="75"/>
      <c r="AB795" s="86"/>
      <c r="AC795" s="75"/>
      <c r="AE795" s="86"/>
      <c r="AF795" s="75"/>
      <c r="AH795" s="86"/>
      <c r="AI795" s="75"/>
      <c r="AK795" s="86"/>
      <c r="AL795" s="75"/>
    </row>
    <row r="796" spans="1:38" x14ac:dyDescent="0.2">
      <c r="A796" s="31"/>
      <c r="B796" s="83"/>
      <c r="D796" s="86"/>
      <c r="E796" s="75"/>
      <c r="G796" s="86"/>
      <c r="H796" s="75"/>
      <c r="J796" s="86"/>
      <c r="K796" s="75"/>
      <c r="M796" s="86"/>
      <c r="N796" s="75"/>
      <c r="P796" s="86"/>
      <c r="Q796" s="75"/>
      <c r="S796" s="86"/>
      <c r="T796" s="75"/>
      <c r="V796" s="86"/>
      <c r="W796" s="75"/>
      <c r="Y796" s="86"/>
      <c r="Z796" s="75"/>
      <c r="AB796" s="86"/>
      <c r="AC796" s="75"/>
      <c r="AE796" s="86"/>
      <c r="AF796" s="75"/>
      <c r="AH796" s="86"/>
      <c r="AI796" s="75"/>
      <c r="AK796" s="86"/>
      <c r="AL796" s="75"/>
    </row>
    <row r="797" spans="1:38" x14ac:dyDescent="0.2">
      <c r="A797" s="31"/>
      <c r="B797" s="83"/>
      <c r="D797" s="86"/>
      <c r="E797" s="75"/>
      <c r="G797" s="86"/>
      <c r="H797" s="75"/>
      <c r="J797" s="86"/>
      <c r="K797" s="75"/>
      <c r="M797" s="86"/>
      <c r="N797" s="75"/>
      <c r="P797" s="86"/>
      <c r="Q797" s="75"/>
      <c r="S797" s="86"/>
      <c r="T797" s="75"/>
      <c r="V797" s="86"/>
      <c r="W797" s="75"/>
      <c r="Y797" s="86"/>
      <c r="Z797" s="75"/>
      <c r="AB797" s="86"/>
      <c r="AC797" s="75"/>
      <c r="AE797" s="86"/>
      <c r="AF797" s="75"/>
      <c r="AH797" s="86"/>
      <c r="AI797" s="75"/>
      <c r="AK797" s="86"/>
      <c r="AL797" s="75"/>
    </row>
    <row r="798" spans="1:38" x14ac:dyDescent="0.2">
      <c r="A798" s="31"/>
      <c r="B798" s="83"/>
      <c r="D798" s="86"/>
      <c r="E798" s="75"/>
      <c r="G798" s="86"/>
      <c r="H798" s="75"/>
      <c r="J798" s="86"/>
      <c r="K798" s="75"/>
      <c r="M798" s="86"/>
      <c r="N798" s="75"/>
      <c r="P798" s="86"/>
      <c r="Q798" s="75"/>
      <c r="S798" s="86"/>
      <c r="T798" s="75"/>
      <c r="V798" s="86"/>
      <c r="W798" s="75"/>
      <c r="Y798" s="86"/>
      <c r="Z798" s="75"/>
      <c r="AB798" s="86"/>
      <c r="AC798" s="75"/>
      <c r="AE798" s="86"/>
      <c r="AF798" s="75"/>
      <c r="AH798" s="86"/>
      <c r="AI798" s="75"/>
      <c r="AK798" s="86"/>
      <c r="AL798" s="75"/>
    </row>
    <row r="799" spans="1:38" x14ac:dyDescent="0.2">
      <c r="A799" s="31"/>
      <c r="B799" s="83"/>
      <c r="D799" s="86"/>
      <c r="E799" s="75"/>
      <c r="G799" s="86"/>
      <c r="H799" s="75"/>
      <c r="J799" s="86"/>
      <c r="K799" s="75"/>
      <c r="M799" s="86"/>
      <c r="N799" s="75"/>
      <c r="P799" s="86"/>
      <c r="Q799" s="75"/>
      <c r="S799" s="86"/>
      <c r="T799" s="75"/>
      <c r="V799" s="86"/>
      <c r="W799" s="75"/>
      <c r="Y799" s="86"/>
      <c r="Z799" s="75"/>
      <c r="AB799" s="86"/>
      <c r="AC799" s="75"/>
      <c r="AE799" s="86"/>
      <c r="AF799" s="75"/>
      <c r="AH799" s="86"/>
      <c r="AI799" s="75"/>
      <c r="AK799" s="86"/>
      <c r="AL799" s="75"/>
    </row>
    <row r="800" spans="1:38" x14ac:dyDescent="0.2">
      <c r="A800" s="31"/>
      <c r="B800" s="83"/>
      <c r="D800" s="86"/>
      <c r="E800" s="75"/>
      <c r="G800" s="86"/>
      <c r="H800" s="75"/>
      <c r="J800" s="86"/>
      <c r="K800" s="75"/>
      <c r="M800" s="86"/>
      <c r="N800" s="75"/>
      <c r="P800" s="86"/>
      <c r="Q800" s="75"/>
      <c r="S800" s="86"/>
      <c r="T800" s="75"/>
      <c r="V800" s="86"/>
      <c r="W800" s="75"/>
      <c r="Y800" s="86"/>
      <c r="Z800" s="75"/>
      <c r="AB800" s="86"/>
      <c r="AC800" s="75"/>
      <c r="AE800" s="86"/>
      <c r="AF800" s="75"/>
      <c r="AH800" s="86"/>
      <c r="AI800" s="75"/>
      <c r="AK800" s="86"/>
      <c r="AL800" s="75"/>
    </row>
    <row r="801" spans="1:38" x14ac:dyDescent="0.2">
      <c r="A801" s="31"/>
      <c r="B801" s="83"/>
      <c r="D801" s="86"/>
      <c r="E801" s="75"/>
      <c r="G801" s="86"/>
      <c r="H801" s="75"/>
      <c r="J801" s="86"/>
      <c r="K801" s="75"/>
      <c r="M801" s="86"/>
      <c r="N801" s="75"/>
      <c r="P801" s="86"/>
      <c r="Q801" s="75"/>
      <c r="S801" s="86"/>
      <c r="T801" s="75"/>
      <c r="V801" s="86"/>
      <c r="W801" s="75"/>
      <c r="Y801" s="86"/>
      <c r="Z801" s="75"/>
      <c r="AB801" s="86"/>
      <c r="AC801" s="75"/>
      <c r="AE801" s="86"/>
      <c r="AF801" s="75"/>
      <c r="AH801" s="86"/>
      <c r="AI801" s="75"/>
      <c r="AK801" s="86"/>
      <c r="AL801" s="75"/>
    </row>
    <row r="802" spans="1:38" x14ac:dyDescent="0.2">
      <c r="A802" s="31"/>
      <c r="B802" s="83"/>
      <c r="D802" s="86"/>
      <c r="E802" s="75"/>
      <c r="G802" s="86"/>
      <c r="H802" s="75"/>
      <c r="J802" s="86"/>
      <c r="K802" s="75"/>
      <c r="M802" s="86"/>
      <c r="N802" s="75"/>
      <c r="P802" s="86"/>
      <c r="Q802" s="75"/>
      <c r="S802" s="86"/>
      <c r="T802" s="75"/>
      <c r="V802" s="86"/>
      <c r="W802" s="75"/>
      <c r="Y802" s="86"/>
      <c r="Z802" s="75"/>
      <c r="AB802" s="86"/>
      <c r="AC802" s="75"/>
      <c r="AE802" s="86"/>
      <c r="AF802" s="75"/>
      <c r="AH802" s="86"/>
      <c r="AI802" s="75"/>
      <c r="AK802" s="86"/>
      <c r="AL802" s="75"/>
    </row>
    <row r="803" spans="1:38" x14ac:dyDescent="0.2">
      <c r="A803" s="31"/>
      <c r="B803" s="83"/>
      <c r="D803" s="86"/>
      <c r="E803" s="75"/>
      <c r="G803" s="86"/>
      <c r="H803" s="75"/>
      <c r="J803" s="86"/>
      <c r="K803" s="75"/>
      <c r="M803" s="86"/>
      <c r="N803" s="75"/>
      <c r="P803" s="86"/>
      <c r="Q803" s="75"/>
      <c r="S803" s="86"/>
      <c r="T803" s="75"/>
      <c r="V803" s="86"/>
      <c r="W803" s="75"/>
      <c r="Y803" s="86"/>
      <c r="Z803" s="75"/>
      <c r="AB803" s="86"/>
      <c r="AC803" s="75"/>
      <c r="AE803" s="86"/>
      <c r="AF803" s="75"/>
      <c r="AH803" s="86"/>
      <c r="AI803" s="75"/>
      <c r="AK803" s="86"/>
      <c r="AL803" s="75"/>
    </row>
    <row r="804" spans="1:38" x14ac:dyDescent="0.2">
      <c r="A804" s="31"/>
      <c r="B804" s="83"/>
      <c r="D804" s="86"/>
      <c r="E804" s="75"/>
      <c r="G804" s="86"/>
      <c r="H804" s="75"/>
      <c r="J804" s="86"/>
      <c r="K804" s="75"/>
      <c r="M804" s="86"/>
      <c r="N804" s="75"/>
      <c r="P804" s="86"/>
      <c r="Q804" s="75"/>
      <c r="S804" s="86"/>
      <c r="T804" s="75"/>
      <c r="V804" s="86"/>
      <c r="W804" s="75"/>
      <c r="Y804" s="86"/>
      <c r="Z804" s="75"/>
      <c r="AB804" s="86"/>
      <c r="AC804" s="75"/>
      <c r="AE804" s="86"/>
      <c r="AF804" s="75"/>
      <c r="AH804" s="86"/>
      <c r="AI804" s="75"/>
      <c r="AK804" s="86"/>
      <c r="AL804" s="75"/>
    </row>
    <row r="805" spans="1:38" x14ac:dyDescent="0.2">
      <c r="A805" s="31"/>
      <c r="B805" s="83"/>
      <c r="D805" s="86"/>
      <c r="E805" s="75"/>
      <c r="G805" s="86"/>
      <c r="H805" s="75"/>
      <c r="J805" s="86"/>
      <c r="K805" s="75"/>
      <c r="M805" s="86"/>
      <c r="N805" s="75"/>
      <c r="P805" s="86"/>
      <c r="Q805" s="75"/>
      <c r="S805" s="86"/>
      <c r="T805" s="75"/>
      <c r="V805" s="86"/>
      <c r="W805" s="75"/>
      <c r="Y805" s="86"/>
      <c r="Z805" s="75"/>
      <c r="AB805" s="86"/>
      <c r="AC805" s="75"/>
      <c r="AE805" s="86"/>
      <c r="AF805" s="75"/>
      <c r="AH805" s="86"/>
      <c r="AI805" s="75"/>
      <c r="AK805" s="86"/>
      <c r="AL805" s="75"/>
    </row>
    <row r="806" spans="1:38" x14ac:dyDescent="0.2">
      <c r="A806" s="31"/>
      <c r="B806" s="83"/>
      <c r="D806" s="86"/>
      <c r="E806" s="75"/>
      <c r="G806" s="86"/>
      <c r="H806" s="75"/>
      <c r="J806" s="86"/>
      <c r="K806" s="75"/>
      <c r="M806" s="86"/>
      <c r="N806" s="75"/>
      <c r="P806" s="86"/>
      <c r="Q806" s="75"/>
      <c r="S806" s="86"/>
      <c r="T806" s="75"/>
      <c r="V806" s="86"/>
      <c r="W806" s="75"/>
      <c r="Y806" s="86"/>
      <c r="Z806" s="75"/>
      <c r="AB806" s="86"/>
      <c r="AC806" s="75"/>
      <c r="AE806" s="86"/>
      <c r="AF806" s="75"/>
      <c r="AH806" s="86"/>
      <c r="AI806" s="75"/>
      <c r="AK806" s="86"/>
      <c r="AL806" s="75"/>
    </row>
    <row r="807" spans="1:38" x14ac:dyDescent="0.2">
      <c r="A807" s="31"/>
      <c r="B807" s="83"/>
      <c r="D807" s="86"/>
      <c r="E807" s="75"/>
      <c r="G807" s="86"/>
      <c r="H807" s="75"/>
      <c r="J807" s="86"/>
      <c r="K807" s="75"/>
      <c r="M807" s="86"/>
      <c r="N807" s="75"/>
      <c r="P807" s="86"/>
      <c r="Q807" s="75"/>
      <c r="S807" s="86"/>
      <c r="T807" s="75"/>
      <c r="V807" s="86"/>
      <c r="W807" s="75"/>
      <c r="Y807" s="86"/>
      <c r="Z807" s="75"/>
      <c r="AB807" s="86"/>
      <c r="AC807" s="75"/>
      <c r="AE807" s="86"/>
      <c r="AF807" s="75"/>
      <c r="AH807" s="86"/>
      <c r="AI807" s="75"/>
      <c r="AK807" s="86"/>
      <c r="AL807" s="75"/>
    </row>
    <row r="808" spans="1:38" x14ac:dyDescent="0.2">
      <c r="A808" s="31"/>
      <c r="B808" s="83"/>
      <c r="D808" s="86"/>
      <c r="E808" s="75"/>
      <c r="G808" s="86"/>
      <c r="H808" s="75"/>
      <c r="J808" s="86"/>
      <c r="K808" s="75"/>
      <c r="M808" s="86"/>
      <c r="N808" s="75"/>
      <c r="P808" s="86"/>
      <c r="Q808" s="75"/>
      <c r="S808" s="86"/>
      <c r="T808" s="75"/>
      <c r="V808" s="86"/>
      <c r="W808" s="75"/>
      <c r="Y808" s="86"/>
      <c r="Z808" s="75"/>
      <c r="AB808" s="86"/>
      <c r="AC808" s="75"/>
      <c r="AE808" s="86"/>
      <c r="AF808" s="75"/>
      <c r="AH808" s="86"/>
      <c r="AI808" s="75"/>
      <c r="AK808" s="86"/>
      <c r="AL808" s="75"/>
    </row>
    <row r="809" spans="1:38" x14ac:dyDescent="0.2">
      <c r="A809" s="31"/>
      <c r="B809" s="83"/>
      <c r="D809" s="86"/>
      <c r="E809" s="75"/>
      <c r="G809" s="86"/>
      <c r="H809" s="75"/>
      <c r="J809" s="86"/>
      <c r="K809" s="75"/>
      <c r="M809" s="86"/>
      <c r="N809" s="75"/>
      <c r="P809" s="86"/>
      <c r="Q809" s="75"/>
      <c r="S809" s="86"/>
      <c r="T809" s="75"/>
      <c r="V809" s="86"/>
      <c r="W809" s="75"/>
      <c r="Y809" s="86"/>
      <c r="Z809" s="75"/>
      <c r="AB809" s="86"/>
      <c r="AC809" s="75"/>
      <c r="AE809" s="86"/>
      <c r="AF809" s="75"/>
      <c r="AH809" s="86"/>
      <c r="AI809" s="75"/>
      <c r="AK809" s="86"/>
      <c r="AL809" s="75"/>
    </row>
    <row r="810" spans="1:38" x14ac:dyDescent="0.2">
      <c r="A810" s="31"/>
      <c r="B810" s="83"/>
      <c r="D810" s="86"/>
      <c r="E810" s="75"/>
      <c r="G810" s="86"/>
      <c r="H810" s="75"/>
      <c r="J810" s="86"/>
      <c r="K810" s="75"/>
      <c r="M810" s="86"/>
      <c r="N810" s="75"/>
      <c r="P810" s="86"/>
      <c r="Q810" s="75"/>
      <c r="S810" s="86"/>
      <c r="T810" s="75"/>
      <c r="V810" s="86"/>
      <c r="W810" s="75"/>
      <c r="Y810" s="86"/>
      <c r="Z810" s="75"/>
      <c r="AB810" s="86"/>
      <c r="AC810" s="75"/>
      <c r="AE810" s="86"/>
      <c r="AF810" s="75"/>
      <c r="AH810" s="86"/>
      <c r="AI810" s="75"/>
      <c r="AK810" s="86"/>
      <c r="AL810" s="75"/>
    </row>
    <row r="811" spans="1:38" x14ac:dyDescent="0.2">
      <c r="A811" s="31"/>
      <c r="B811" s="83"/>
      <c r="D811" s="86"/>
      <c r="E811" s="75"/>
      <c r="G811" s="86"/>
      <c r="H811" s="75"/>
      <c r="J811" s="86"/>
      <c r="K811" s="75"/>
      <c r="M811" s="86"/>
      <c r="N811" s="75"/>
      <c r="P811" s="86"/>
      <c r="Q811" s="75"/>
      <c r="S811" s="86"/>
      <c r="T811" s="75"/>
      <c r="V811" s="86"/>
      <c r="W811" s="75"/>
      <c r="Y811" s="86"/>
      <c r="Z811" s="75"/>
      <c r="AB811" s="86"/>
      <c r="AC811" s="75"/>
      <c r="AE811" s="86"/>
      <c r="AF811" s="75"/>
      <c r="AH811" s="86"/>
      <c r="AI811" s="75"/>
      <c r="AK811" s="86"/>
      <c r="AL811" s="75"/>
    </row>
    <row r="812" spans="1:38" x14ac:dyDescent="0.2">
      <c r="A812" s="31"/>
      <c r="B812" s="83"/>
      <c r="D812" s="86"/>
      <c r="E812" s="75"/>
      <c r="G812" s="86"/>
      <c r="H812" s="75"/>
      <c r="J812" s="86"/>
      <c r="K812" s="75"/>
      <c r="M812" s="86"/>
      <c r="N812" s="75"/>
      <c r="P812" s="86"/>
      <c r="Q812" s="75"/>
      <c r="S812" s="86"/>
      <c r="T812" s="75"/>
      <c r="V812" s="86"/>
      <c r="W812" s="75"/>
      <c r="Y812" s="86"/>
      <c r="Z812" s="75"/>
      <c r="AB812" s="86"/>
      <c r="AC812" s="75"/>
      <c r="AE812" s="86"/>
      <c r="AF812" s="75"/>
      <c r="AH812" s="86"/>
      <c r="AI812" s="75"/>
      <c r="AK812" s="86"/>
      <c r="AL812" s="75"/>
    </row>
    <row r="813" spans="1:38" x14ac:dyDescent="0.2">
      <c r="A813" s="31"/>
      <c r="B813" s="83"/>
      <c r="D813" s="86"/>
      <c r="E813" s="75"/>
      <c r="G813" s="86"/>
      <c r="H813" s="75"/>
      <c r="J813" s="86"/>
      <c r="K813" s="75"/>
      <c r="M813" s="86"/>
      <c r="N813" s="75"/>
      <c r="P813" s="86"/>
      <c r="Q813" s="75"/>
      <c r="S813" s="86"/>
      <c r="T813" s="75"/>
      <c r="V813" s="86"/>
      <c r="W813" s="75"/>
      <c r="Y813" s="86"/>
      <c r="Z813" s="75"/>
      <c r="AB813" s="86"/>
      <c r="AC813" s="75"/>
      <c r="AE813" s="86"/>
      <c r="AF813" s="75"/>
      <c r="AH813" s="86"/>
      <c r="AI813" s="75"/>
      <c r="AK813" s="86"/>
      <c r="AL813" s="75"/>
    </row>
    <row r="814" spans="1:38" x14ac:dyDescent="0.2">
      <c r="A814" s="31"/>
      <c r="B814" s="83"/>
      <c r="D814" s="86"/>
      <c r="E814" s="75"/>
      <c r="G814" s="86"/>
      <c r="H814" s="75"/>
      <c r="J814" s="86"/>
      <c r="K814" s="75"/>
      <c r="M814" s="86"/>
      <c r="N814" s="75"/>
      <c r="P814" s="86"/>
      <c r="Q814" s="75"/>
      <c r="S814" s="86"/>
      <c r="T814" s="75"/>
      <c r="V814" s="86"/>
      <c r="W814" s="75"/>
      <c r="Y814" s="86"/>
      <c r="Z814" s="75"/>
      <c r="AB814" s="86"/>
      <c r="AC814" s="75"/>
      <c r="AE814" s="86"/>
      <c r="AF814" s="75"/>
      <c r="AH814" s="86"/>
      <c r="AI814" s="75"/>
      <c r="AK814" s="86"/>
      <c r="AL814" s="75"/>
    </row>
    <row r="815" spans="1:38" x14ac:dyDescent="0.2">
      <c r="A815" s="31"/>
      <c r="B815" s="83"/>
      <c r="D815" s="86"/>
      <c r="E815" s="75"/>
      <c r="G815" s="86"/>
      <c r="H815" s="75"/>
      <c r="J815" s="86"/>
      <c r="K815" s="75"/>
      <c r="M815" s="86"/>
      <c r="N815" s="75"/>
      <c r="P815" s="86"/>
      <c r="Q815" s="75"/>
      <c r="S815" s="86"/>
      <c r="T815" s="75"/>
      <c r="V815" s="86"/>
      <c r="W815" s="75"/>
      <c r="Y815" s="86"/>
      <c r="Z815" s="75"/>
      <c r="AB815" s="86"/>
      <c r="AC815" s="75"/>
      <c r="AE815" s="86"/>
      <c r="AF815" s="75"/>
      <c r="AH815" s="86"/>
      <c r="AI815" s="75"/>
      <c r="AK815" s="86"/>
      <c r="AL815" s="75"/>
    </row>
    <row r="816" spans="1:38" x14ac:dyDescent="0.2">
      <c r="A816" s="31"/>
      <c r="B816" s="83"/>
      <c r="D816" s="86"/>
      <c r="E816" s="75"/>
      <c r="G816" s="86"/>
      <c r="H816" s="75"/>
      <c r="J816" s="86"/>
      <c r="K816" s="75"/>
      <c r="M816" s="86"/>
      <c r="N816" s="75"/>
      <c r="P816" s="86"/>
      <c r="Q816" s="75"/>
      <c r="S816" s="86"/>
      <c r="T816" s="75"/>
      <c r="V816" s="86"/>
      <c r="W816" s="75"/>
      <c r="Y816" s="86"/>
      <c r="Z816" s="75"/>
      <c r="AB816" s="86"/>
      <c r="AC816" s="75"/>
      <c r="AE816" s="86"/>
      <c r="AF816" s="75"/>
      <c r="AH816" s="86"/>
      <c r="AI816" s="75"/>
      <c r="AK816" s="86"/>
      <c r="AL816" s="75"/>
    </row>
    <row r="817" spans="1:38" x14ac:dyDescent="0.2">
      <c r="A817" s="31"/>
      <c r="B817" s="83"/>
      <c r="D817" s="86"/>
      <c r="E817" s="75"/>
      <c r="G817" s="86"/>
      <c r="H817" s="75"/>
      <c r="J817" s="86"/>
      <c r="K817" s="75"/>
      <c r="M817" s="86"/>
      <c r="N817" s="75"/>
      <c r="P817" s="86"/>
      <c r="Q817" s="75"/>
      <c r="S817" s="86"/>
      <c r="T817" s="75"/>
      <c r="V817" s="86"/>
      <c r="W817" s="75"/>
      <c r="Y817" s="86"/>
      <c r="Z817" s="75"/>
      <c r="AB817" s="86"/>
      <c r="AC817" s="75"/>
      <c r="AE817" s="86"/>
      <c r="AF817" s="75"/>
      <c r="AH817" s="86"/>
      <c r="AI817" s="75"/>
      <c r="AK817" s="86"/>
      <c r="AL817" s="75"/>
    </row>
    <row r="818" spans="1:38" x14ac:dyDescent="0.2">
      <c r="A818" s="31"/>
      <c r="B818" s="83"/>
      <c r="D818" s="86"/>
      <c r="E818" s="75"/>
      <c r="G818" s="86"/>
      <c r="H818" s="75"/>
      <c r="J818" s="86"/>
      <c r="K818" s="75"/>
      <c r="M818" s="86"/>
      <c r="N818" s="75"/>
      <c r="P818" s="86"/>
      <c r="Q818" s="75"/>
      <c r="S818" s="86"/>
      <c r="T818" s="75"/>
      <c r="V818" s="86"/>
      <c r="W818" s="75"/>
      <c r="Y818" s="86"/>
      <c r="Z818" s="75"/>
      <c r="AB818" s="86"/>
      <c r="AC818" s="75"/>
      <c r="AE818" s="86"/>
      <c r="AF818" s="75"/>
      <c r="AH818" s="86"/>
      <c r="AI818" s="75"/>
      <c r="AK818" s="86"/>
      <c r="AL818" s="75"/>
    </row>
    <row r="819" spans="1:38" x14ac:dyDescent="0.2">
      <c r="A819" s="31"/>
      <c r="B819" s="83"/>
      <c r="D819" s="86"/>
      <c r="E819" s="75"/>
      <c r="G819" s="86"/>
      <c r="H819" s="75"/>
      <c r="J819" s="86"/>
      <c r="K819" s="75"/>
      <c r="M819" s="86"/>
      <c r="N819" s="75"/>
      <c r="P819" s="86"/>
      <c r="Q819" s="75"/>
      <c r="S819" s="86"/>
      <c r="T819" s="75"/>
      <c r="V819" s="86"/>
      <c r="W819" s="75"/>
      <c r="Y819" s="86"/>
      <c r="Z819" s="75"/>
      <c r="AB819" s="86"/>
      <c r="AC819" s="75"/>
      <c r="AE819" s="86"/>
      <c r="AF819" s="75"/>
      <c r="AH819" s="86"/>
      <c r="AI819" s="75"/>
      <c r="AK819" s="86"/>
      <c r="AL819" s="75"/>
    </row>
    <row r="820" spans="1:38" x14ac:dyDescent="0.2">
      <c r="A820" s="31"/>
      <c r="B820" s="83"/>
      <c r="D820" s="86"/>
      <c r="E820" s="75"/>
      <c r="G820" s="86"/>
      <c r="H820" s="75"/>
      <c r="J820" s="86"/>
      <c r="K820" s="75"/>
      <c r="M820" s="86"/>
      <c r="N820" s="75"/>
      <c r="P820" s="86"/>
      <c r="Q820" s="75"/>
      <c r="S820" s="86"/>
      <c r="T820" s="75"/>
      <c r="V820" s="86"/>
      <c r="W820" s="75"/>
      <c r="Y820" s="86"/>
      <c r="Z820" s="75"/>
      <c r="AB820" s="86"/>
      <c r="AC820" s="75"/>
      <c r="AE820" s="86"/>
      <c r="AF820" s="75"/>
      <c r="AH820" s="86"/>
      <c r="AI820" s="75"/>
      <c r="AK820" s="86"/>
      <c r="AL820" s="75"/>
    </row>
    <row r="821" spans="1:38" x14ac:dyDescent="0.2">
      <c r="A821" s="31"/>
      <c r="B821" s="83"/>
      <c r="D821" s="86"/>
      <c r="E821" s="75"/>
      <c r="G821" s="86"/>
      <c r="H821" s="75"/>
      <c r="J821" s="86"/>
      <c r="K821" s="75"/>
      <c r="M821" s="86"/>
      <c r="N821" s="75"/>
      <c r="P821" s="86"/>
      <c r="Q821" s="75"/>
      <c r="S821" s="86"/>
      <c r="T821" s="75"/>
      <c r="V821" s="86"/>
      <c r="W821" s="75"/>
      <c r="Y821" s="86"/>
      <c r="Z821" s="75"/>
      <c r="AB821" s="86"/>
      <c r="AC821" s="75"/>
      <c r="AE821" s="86"/>
      <c r="AF821" s="75"/>
      <c r="AH821" s="86"/>
      <c r="AI821" s="75"/>
      <c r="AK821" s="86"/>
      <c r="AL821" s="75"/>
    </row>
    <row r="822" spans="1:38" x14ac:dyDescent="0.2">
      <c r="A822" s="31"/>
      <c r="B822" s="83"/>
      <c r="D822" s="86"/>
      <c r="E822" s="75"/>
      <c r="G822" s="86"/>
      <c r="H822" s="75"/>
      <c r="J822" s="86"/>
      <c r="K822" s="75"/>
      <c r="M822" s="86"/>
      <c r="N822" s="75"/>
      <c r="P822" s="86"/>
      <c r="Q822" s="75"/>
      <c r="S822" s="86"/>
      <c r="T822" s="75"/>
      <c r="V822" s="86"/>
      <c r="W822" s="75"/>
      <c r="Y822" s="86"/>
      <c r="Z822" s="75"/>
      <c r="AB822" s="86"/>
      <c r="AC822" s="75"/>
      <c r="AE822" s="86"/>
      <c r="AF822" s="75"/>
      <c r="AH822" s="86"/>
      <c r="AI822" s="75"/>
      <c r="AK822" s="86"/>
      <c r="AL822" s="75"/>
    </row>
    <row r="823" spans="1:38" x14ac:dyDescent="0.2">
      <c r="A823" s="31"/>
      <c r="B823" s="83"/>
      <c r="D823" s="86"/>
      <c r="E823" s="75"/>
      <c r="G823" s="86"/>
      <c r="H823" s="75"/>
      <c r="J823" s="86"/>
      <c r="K823" s="75"/>
      <c r="M823" s="86"/>
      <c r="N823" s="75"/>
      <c r="P823" s="86"/>
      <c r="Q823" s="75"/>
      <c r="S823" s="86"/>
      <c r="T823" s="75"/>
      <c r="V823" s="86"/>
      <c r="W823" s="75"/>
      <c r="Y823" s="86"/>
      <c r="Z823" s="75"/>
      <c r="AB823" s="86"/>
      <c r="AC823" s="75"/>
      <c r="AE823" s="86"/>
      <c r="AF823" s="75"/>
      <c r="AH823" s="86"/>
      <c r="AI823" s="75"/>
      <c r="AK823" s="86"/>
      <c r="AL823" s="75"/>
    </row>
    <row r="824" spans="1:38" x14ac:dyDescent="0.2">
      <c r="A824" s="31"/>
      <c r="B824" s="83"/>
      <c r="D824" s="86"/>
      <c r="E824" s="75"/>
      <c r="G824" s="86"/>
      <c r="H824" s="75"/>
      <c r="J824" s="86"/>
      <c r="K824" s="75"/>
      <c r="M824" s="86"/>
      <c r="N824" s="75"/>
      <c r="P824" s="86"/>
      <c r="Q824" s="75"/>
      <c r="S824" s="86"/>
      <c r="T824" s="75"/>
      <c r="V824" s="86"/>
      <c r="W824" s="75"/>
      <c r="Y824" s="86"/>
      <c r="Z824" s="75"/>
      <c r="AB824" s="86"/>
      <c r="AC824" s="75"/>
      <c r="AE824" s="86"/>
      <c r="AF824" s="75"/>
      <c r="AH824" s="86"/>
      <c r="AI824" s="75"/>
      <c r="AK824" s="86"/>
      <c r="AL824" s="75"/>
    </row>
    <row r="825" spans="1:38" x14ac:dyDescent="0.2">
      <c r="A825" s="31"/>
      <c r="B825" s="83"/>
      <c r="D825" s="86"/>
      <c r="E825" s="75"/>
      <c r="G825" s="86"/>
      <c r="H825" s="75"/>
      <c r="J825" s="86"/>
      <c r="K825" s="75"/>
      <c r="M825" s="86"/>
      <c r="N825" s="75"/>
      <c r="P825" s="86"/>
      <c r="Q825" s="75"/>
      <c r="S825" s="86"/>
      <c r="T825" s="75"/>
      <c r="V825" s="86"/>
      <c r="W825" s="75"/>
      <c r="Y825" s="86"/>
      <c r="Z825" s="75"/>
      <c r="AB825" s="86"/>
      <c r="AC825" s="75"/>
      <c r="AE825" s="86"/>
      <c r="AF825" s="75"/>
      <c r="AH825" s="86"/>
      <c r="AI825" s="75"/>
      <c r="AK825" s="86"/>
      <c r="AL825" s="75"/>
    </row>
    <row r="826" spans="1:38" x14ac:dyDescent="0.2">
      <c r="A826" s="31"/>
      <c r="B826" s="83"/>
      <c r="D826" s="86"/>
      <c r="E826" s="75"/>
      <c r="G826" s="86"/>
      <c r="H826" s="75"/>
      <c r="J826" s="86"/>
      <c r="K826" s="75"/>
      <c r="M826" s="86"/>
      <c r="N826" s="75"/>
      <c r="P826" s="86"/>
      <c r="Q826" s="75"/>
      <c r="S826" s="86"/>
      <c r="T826" s="75"/>
      <c r="V826" s="86"/>
      <c r="W826" s="75"/>
      <c r="Y826" s="86"/>
      <c r="Z826" s="75"/>
      <c r="AB826" s="86"/>
      <c r="AC826" s="75"/>
      <c r="AE826" s="86"/>
      <c r="AF826" s="75"/>
      <c r="AH826" s="86"/>
      <c r="AI826" s="75"/>
      <c r="AK826" s="86"/>
      <c r="AL826" s="75"/>
    </row>
    <row r="827" spans="1:38" x14ac:dyDescent="0.2">
      <c r="A827" s="31"/>
      <c r="B827" s="83"/>
      <c r="D827" s="86"/>
      <c r="E827" s="75"/>
      <c r="G827" s="86"/>
      <c r="H827" s="75"/>
      <c r="J827" s="86"/>
      <c r="K827" s="75"/>
      <c r="M827" s="86"/>
      <c r="N827" s="75"/>
      <c r="P827" s="86"/>
      <c r="Q827" s="75"/>
      <c r="S827" s="86"/>
      <c r="T827" s="75"/>
      <c r="V827" s="86"/>
      <c r="W827" s="75"/>
      <c r="Y827" s="86"/>
      <c r="Z827" s="75"/>
      <c r="AB827" s="86"/>
      <c r="AC827" s="75"/>
      <c r="AE827" s="86"/>
      <c r="AF827" s="75"/>
      <c r="AH827" s="86"/>
      <c r="AI827" s="75"/>
      <c r="AK827" s="86"/>
      <c r="AL827" s="75"/>
    </row>
    <row r="828" spans="1:38" x14ac:dyDescent="0.2">
      <c r="A828" s="31"/>
      <c r="B828" s="83"/>
      <c r="D828" s="86"/>
      <c r="E828" s="75"/>
      <c r="G828" s="86"/>
      <c r="H828" s="75"/>
      <c r="J828" s="86"/>
      <c r="K828" s="75"/>
      <c r="M828" s="86"/>
      <c r="N828" s="75"/>
      <c r="P828" s="86"/>
      <c r="Q828" s="75"/>
      <c r="S828" s="86"/>
      <c r="T828" s="75"/>
      <c r="V828" s="86"/>
      <c r="W828" s="75"/>
      <c r="Y828" s="86"/>
      <c r="Z828" s="75"/>
      <c r="AB828" s="86"/>
      <c r="AC828" s="75"/>
      <c r="AE828" s="86"/>
      <c r="AF828" s="75"/>
      <c r="AH828" s="86"/>
      <c r="AI828" s="75"/>
      <c r="AK828" s="86"/>
      <c r="AL828" s="75"/>
    </row>
    <row r="829" spans="1:38" x14ac:dyDescent="0.2">
      <c r="A829" s="31"/>
      <c r="B829" s="83"/>
      <c r="D829" s="86"/>
      <c r="E829" s="75"/>
      <c r="G829" s="86"/>
      <c r="H829" s="75"/>
      <c r="J829" s="86"/>
      <c r="K829" s="75"/>
      <c r="M829" s="86"/>
      <c r="N829" s="75"/>
      <c r="P829" s="86"/>
      <c r="Q829" s="75"/>
      <c r="S829" s="86"/>
      <c r="T829" s="75"/>
      <c r="V829" s="86"/>
      <c r="W829" s="75"/>
      <c r="Y829" s="86"/>
      <c r="Z829" s="75"/>
      <c r="AB829" s="86"/>
      <c r="AC829" s="75"/>
      <c r="AE829" s="86"/>
      <c r="AF829" s="75"/>
      <c r="AH829" s="86"/>
      <c r="AI829" s="75"/>
      <c r="AK829" s="86"/>
      <c r="AL829" s="75"/>
    </row>
    <row r="830" spans="1:38" x14ac:dyDescent="0.2">
      <c r="A830" s="31"/>
      <c r="B830" s="83"/>
      <c r="D830" s="86"/>
      <c r="E830" s="75"/>
      <c r="G830" s="86"/>
      <c r="H830" s="75"/>
      <c r="J830" s="86"/>
      <c r="K830" s="75"/>
      <c r="M830" s="86"/>
      <c r="N830" s="75"/>
      <c r="P830" s="86"/>
      <c r="Q830" s="75"/>
      <c r="S830" s="86"/>
      <c r="T830" s="75"/>
      <c r="V830" s="86"/>
      <c r="W830" s="75"/>
      <c r="Y830" s="86"/>
      <c r="Z830" s="75"/>
      <c r="AB830" s="86"/>
      <c r="AC830" s="75"/>
      <c r="AE830" s="86"/>
      <c r="AF830" s="75"/>
      <c r="AH830" s="86"/>
      <c r="AI830" s="75"/>
      <c r="AK830" s="86"/>
      <c r="AL830" s="75"/>
    </row>
    <row r="831" spans="1:38" x14ac:dyDescent="0.2">
      <c r="A831" s="31"/>
      <c r="B831" s="83"/>
      <c r="D831" s="86"/>
      <c r="E831" s="75"/>
      <c r="G831" s="86"/>
      <c r="H831" s="75"/>
      <c r="J831" s="86"/>
      <c r="K831" s="75"/>
      <c r="M831" s="86"/>
      <c r="N831" s="75"/>
      <c r="P831" s="86"/>
      <c r="Q831" s="75"/>
      <c r="S831" s="86"/>
      <c r="T831" s="75"/>
      <c r="V831" s="86"/>
      <c r="W831" s="75"/>
      <c r="Y831" s="86"/>
      <c r="Z831" s="75"/>
      <c r="AB831" s="86"/>
      <c r="AC831" s="75"/>
      <c r="AE831" s="86"/>
      <c r="AF831" s="75"/>
      <c r="AH831" s="86"/>
      <c r="AI831" s="75"/>
      <c r="AK831" s="86"/>
      <c r="AL831" s="75"/>
    </row>
    <row r="832" spans="1:38" x14ac:dyDescent="0.2">
      <c r="A832" s="31"/>
      <c r="B832" s="83"/>
      <c r="D832" s="86"/>
      <c r="E832" s="75"/>
      <c r="G832" s="86"/>
      <c r="H832" s="75"/>
      <c r="J832" s="86"/>
      <c r="K832" s="75"/>
      <c r="M832" s="86"/>
      <c r="N832" s="75"/>
      <c r="P832" s="86"/>
      <c r="Q832" s="75"/>
      <c r="S832" s="86"/>
      <c r="T832" s="75"/>
      <c r="V832" s="86"/>
      <c r="W832" s="75"/>
      <c r="Y832" s="86"/>
      <c r="Z832" s="75"/>
      <c r="AB832" s="86"/>
      <c r="AC832" s="75"/>
      <c r="AE832" s="86"/>
      <c r="AF832" s="75"/>
      <c r="AH832" s="86"/>
      <c r="AI832" s="75"/>
      <c r="AK832" s="86"/>
      <c r="AL832" s="75"/>
    </row>
    <row r="833" spans="1:38" x14ac:dyDescent="0.2">
      <c r="A833" s="31"/>
      <c r="B833" s="83"/>
      <c r="D833" s="86"/>
      <c r="E833" s="75"/>
      <c r="G833" s="86"/>
      <c r="H833" s="75"/>
      <c r="J833" s="86"/>
      <c r="K833" s="75"/>
      <c r="M833" s="86"/>
      <c r="N833" s="75"/>
      <c r="P833" s="86"/>
      <c r="Q833" s="75"/>
      <c r="S833" s="86"/>
      <c r="T833" s="75"/>
      <c r="V833" s="86"/>
      <c r="W833" s="75"/>
      <c r="Y833" s="86"/>
      <c r="Z833" s="75"/>
      <c r="AB833" s="86"/>
      <c r="AC833" s="75"/>
      <c r="AE833" s="86"/>
      <c r="AF833" s="75"/>
      <c r="AH833" s="86"/>
      <c r="AI833" s="75"/>
      <c r="AK833" s="86"/>
      <c r="AL833" s="75"/>
    </row>
    <row r="834" spans="1:38" x14ac:dyDescent="0.2">
      <c r="A834" s="31"/>
      <c r="B834" s="83"/>
      <c r="D834" s="86"/>
      <c r="E834" s="75"/>
      <c r="G834" s="86"/>
      <c r="H834" s="75"/>
      <c r="J834" s="86"/>
      <c r="K834" s="75"/>
      <c r="M834" s="86"/>
      <c r="N834" s="75"/>
      <c r="P834" s="86"/>
      <c r="Q834" s="75"/>
      <c r="S834" s="86"/>
      <c r="T834" s="75"/>
      <c r="V834" s="86"/>
      <c r="W834" s="75"/>
      <c r="Y834" s="86"/>
      <c r="Z834" s="75"/>
      <c r="AB834" s="86"/>
      <c r="AC834" s="75"/>
      <c r="AE834" s="86"/>
      <c r="AF834" s="75"/>
      <c r="AH834" s="86"/>
      <c r="AI834" s="75"/>
      <c r="AK834" s="86"/>
      <c r="AL834" s="75"/>
    </row>
    <row r="835" spans="1:38" x14ac:dyDescent="0.2">
      <c r="A835" s="31"/>
      <c r="B835" s="83"/>
      <c r="D835" s="86"/>
      <c r="E835" s="75"/>
      <c r="G835" s="86"/>
      <c r="H835" s="75"/>
      <c r="J835" s="86"/>
      <c r="K835" s="75"/>
      <c r="M835" s="86"/>
      <c r="N835" s="75"/>
      <c r="P835" s="86"/>
      <c r="Q835" s="75"/>
      <c r="S835" s="86"/>
      <c r="T835" s="75"/>
      <c r="V835" s="86"/>
      <c r="W835" s="75"/>
      <c r="Y835" s="86"/>
      <c r="Z835" s="75"/>
      <c r="AB835" s="86"/>
      <c r="AC835" s="75"/>
      <c r="AE835" s="86"/>
      <c r="AF835" s="75"/>
      <c r="AH835" s="86"/>
      <c r="AI835" s="75"/>
      <c r="AK835" s="86"/>
      <c r="AL835" s="75"/>
    </row>
    <row r="836" spans="1:38" x14ac:dyDescent="0.2">
      <c r="A836" s="31"/>
      <c r="B836" s="83"/>
      <c r="D836" s="86"/>
      <c r="E836" s="75"/>
      <c r="G836" s="86"/>
      <c r="H836" s="75"/>
      <c r="J836" s="86"/>
      <c r="K836" s="75"/>
      <c r="M836" s="86"/>
      <c r="N836" s="75"/>
      <c r="P836" s="86"/>
      <c r="Q836" s="75"/>
      <c r="S836" s="86"/>
      <c r="T836" s="75"/>
      <c r="V836" s="86"/>
      <c r="W836" s="75"/>
      <c r="Y836" s="86"/>
      <c r="Z836" s="75"/>
      <c r="AB836" s="86"/>
      <c r="AC836" s="75"/>
      <c r="AE836" s="86"/>
      <c r="AF836" s="75"/>
      <c r="AH836" s="86"/>
      <c r="AI836" s="75"/>
      <c r="AK836" s="86"/>
      <c r="AL836" s="75"/>
    </row>
    <row r="837" spans="1:38" x14ac:dyDescent="0.2">
      <c r="A837" s="31"/>
      <c r="B837" s="83"/>
      <c r="D837" s="86"/>
      <c r="E837" s="75"/>
      <c r="G837" s="86"/>
      <c r="H837" s="75"/>
      <c r="J837" s="86"/>
      <c r="K837" s="75"/>
      <c r="M837" s="86"/>
      <c r="N837" s="75"/>
      <c r="P837" s="86"/>
      <c r="Q837" s="75"/>
      <c r="S837" s="86"/>
      <c r="T837" s="75"/>
      <c r="V837" s="86"/>
      <c r="W837" s="75"/>
      <c r="Y837" s="86"/>
      <c r="Z837" s="75"/>
      <c r="AB837" s="86"/>
      <c r="AC837" s="75"/>
      <c r="AE837" s="86"/>
      <c r="AF837" s="75"/>
      <c r="AH837" s="86"/>
      <c r="AI837" s="75"/>
      <c r="AK837" s="86"/>
      <c r="AL837" s="75"/>
    </row>
    <row r="838" spans="1:38" x14ac:dyDescent="0.2">
      <c r="A838" s="31"/>
      <c r="B838" s="83"/>
      <c r="D838" s="86"/>
      <c r="E838" s="75"/>
      <c r="G838" s="86"/>
      <c r="H838" s="75"/>
      <c r="J838" s="86"/>
      <c r="K838" s="75"/>
      <c r="M838" s="86"/>
      <c r="N838" s="75"/>
      <c r="P838" s="86"/>
      <c r="Q838" s="75"/>
      <c r="S838" s="86"/>
      <c r="T838" s="75"/>
      <c r="V838" s="86"/>
      <c r="W838" s="75"/>
      <c r="Y838" s="86"/>
      <c r="Z838" s="75"/>
      <c r="AB838" s="86"/>
      <c r="AC838" s="75"/>
      <c r="AE838" s="86"/>
      <c r="AF838" s="75"/>
      <c r="AH838" s="86"/>
      <c r="AI838" s="75"/>
      <c r="AK838" s="86"/>
      <c r="AL838" s="75"/>
    </row>
    <row r="839" spans="1:38" x14ac:dyDescent="0.2">
      <c r="A839" s="31"/>
      <c r="B839" s="83"/>
      <c r="D839" s="86"/>
      <c r="E839" s="75"/>
      <c r="G839" s="86"/>
      <c r="H839" s="75"/>
      <c r="J839" s="86"/>
      <c r="K839" s="75"/>
      <c r="M839" s="86"/>
      <c r="N839" s="75"/>
      <c r="P839" s="86"/>
      <c r="Q839" s="75"/>
      <c r="S839" s="86"/>
      <c r="T839" s="75"/>
      <c r="V839" s="86"/>
      <c r="W839" s="75"/>
      <c r="Y839" s="86"/>
      <c r="Z839" s="75"/>
      <c r="AB839" s="86"/>
      <c r="AC839" s="75"/>
      <c r="AE839" s="86"/>
      <c r="AF839" s="75"/>
      <c r="AH839" s="86"/>
      <c r="AI839" s="75"/>
      <c r="AK839" s="86"/>
      <c r="AL839" s="75"/>
    </row>
    <row r="840" spans="1:38" x14ac:dyDescent="0.2">
      <c r="A840" s="31"/>
      <c r="B840" s="83"/>
      <c r="D840" s="86"/>
      <c r="E840" s="75"/>
      <c r="G840" s="86"/>
      <c r="H840" s="75"/>
      <c r="J840" s="86"/>
      <c r="K840" s="75"/>
      <c r="M840" s="86"/>
      <c r="N840" s="75"/>
      <c r="P840" s="86"/>
      <c r="Q840" s="75"/>
      <c r="S840" s="86"/>
      <c r="T840" s="75"/>
      <c r="V840" s="86"/>
      <c r="W840" s="75"/>
      <c r="Y840" s="86"/>
      <c r="Z840" s="75"/>
      <c r="AB840" s="86"/>
      <c r="AC840" s="75"/>
      <c r="AE840" s="86"/>
      <c r="AF840" s="75"/>
      <c r="AH840" s="86"/>
      <c r="AI840" s="75"/>
      <c r="AK840" s="86"/>
      <c r="AL840" s="75"/>
    </row>
    <row r="841" spans="1:38" x14ac:dyDescent="0.2">
      <c r="A841" s="31"/>
      <c r="B841" s="83"/>
      <c r="D841" s="86"/>
      <c r="E841" s="75"/>
      <c r="G841" s="86"/>
      <c r="H841" s="75"/>
      <c r="J841" s="86"/>
      <c r="K841" s="75"/>
      <c r="M841" s="86"/>
      <c r="N841" s="75"/>
      <c r="P841" s="86"/>
      <c r="Q841" s="75"/>
      <c r="S841" s="86"/>
      <c r="T841" s="75"/>
      <c r="V841" s="86"/>
      <c r="W841" s="75"/>
      <c r="Y841" s="86"/>
      <c r="Z841" s="75"/>
      <c r="AB841" s="86"/>
      <c r="AC841" s="75"/>
      <c r="AE841" s="86"/>
      <c r="AF841" s="75"/>
      <c r="AH841" s="86"/>
      <c r="AI841" s="75"/>
      <c r="AK841" s="86"/>
      <c r="AL841" s="75"/>
    </row>
    <row r="842" spans="1:38" x14ac:dyDescent="0.2">
      <c r="A842" s="31"/>
      <c r="B842" s="83"/>
      <c r="D842" s="86"/>
      <c r="E842" s="75"/>
      <c r="G842" s="86"/>
      <c r="H842" s="75"/>
      <c r="J842" s="86"/>
      <c r="K842" s="75"/>
      <c r="M842" s="86"/>
      <c r="N842" s="75"/>
      <c r="P842" s="86"/>
      <c r="Q842" s="75"/>
      <c r="S842" s="86"/>
      <c r="T842" s="75"/>
      <c r="V842" s="86"/>
      <c r="W842" s="75"/>
      <c r="Y842" s="86"/>
      <c r="Z842" s="75"/>
      <c r="AB842" s="86"/>
      <c r="AC842" s="75"/>
      <c r="AE842" s="86"/>
      <c r="AF842" s="75"/>
      <c r="AH842" s="86"/>
      <c r="AI842" s="75"/>
      <c r="AK842" s="86"/>
      <c r="AL842" s="75"/>
    </row>
    <row r="843" spans="1:38" x14ac:dyDescent="0.2">
      <c r="A843" s="31"/>
      <c r="B843" s="83"/>
      <c r="D843" s="86"/>
      <c r="E843" s="75"/>
      <c r="G843" s="86"/>
      <c r="H843" s="75"/>
      <c r="J843" s="86"/>
      <c r="K843" s="75"/>
      <c r="M843" s="86"/>
      <c r="N843" s="75"/>
      <c r="P843" s="86"/>
      <c r="Q843" s="75"/>
      <c r="S843" s="86"/>
      <c r="T843" s="75"/>
      <c r="V843" s="86"/>
      <c r="W843" s="75"/>
      <c r="Y843" s="86"/>
      <c r="Z843" s="75"/>
      <c r="AB843" s="86"/>
      <c r="AC843" s="75"/>
      <c r="AE843" s="86"/>
      <c r="AF843" s="75"/>
      <c r="AH843" s="86"/>
      <c r="AI843" s="75"/>
      <c r="AK843" s="86"/>
      <c r="AL843" s="75"/>
    </row>
    <row r="844" spans="1:38" x14ac:dyDescent="0.2">
      <c r="A844" s="31"/>
      <c r="B844" s="83"/>
      <c r="D844" s="86"/>
      <c r="E844" s="75"/>
      <c r="G844" s="86"/>
      <c r="H844" s="75"/>
      <c r="J844" s="86"/>
      <c r="K844" s="75"/>
      <c r="M844" s="86"/>
      <c r="N844" s="75"/>
      <c r="P844" s="86"/>
      <c r="Q844" s="75"/>
      <c r="S844" s="86"/>
      <c r="T844" s="75"/>
      <c r="V844" s="86"/>
      <c r="W844" s="75"/>
      <c r="Y844" s="86"/>
      <c r="Z844" s="75"/>
      <c r="AB844" s="86"/>
      <c r="AC844" s="75"/>
      <c r="AE844" s="86"/>
      <c r="AF844" s="75"/>
      <c r="AH844" s="86"/>
      <c r="AI844" s="75"/>
      <c r="AK844" s="86"/>
      <c r="AL844" s="75"/>
    </row>
    <row r="845" spans="1:38" x14ac:dyDescent="0.2">
      <c r="A845" s="31"/>
      <c r="B845" s="83"/>
      <c r="D845" s="86"/>
      <c r="E845" s="75"/>
      <c r="G845" s="86"/>
      <c r="H845" s="75"/>
      <c r="J845" s="86"/>
      <c r="K845" s="75"/>
      <c r="M845" s="86"/>
      <c r="N845" s="75"/>
      <c r="P845" s="86"/>
      <c r="Q845" s="75"/>
      <c r="S845" s="86"/>
      <c r="T845" s="75"/>
      <c r="V845" s="86"/>
      <c r="W845" s="75"/>
      <c r="Y845" s="86"/>
      <c r="Z845" s="75"/>
      <c r="AB845" s="86"/>
      <c r="AC845" s="75"/>
      <c r="AE845" s="86"/>
      <c r="AF845" s="75"/>
      <c r="AH845" s="86"/>
      <c r="AI845" s="75"/>
      <c r="AK845" s="86"/>
      <c r="AL845" s="75"/>
    </row>
    <row r="846" spans="1:38" x14ac:dyDescent="0.2">
      <c r="A846" s="31"/>
      <c r="B846" s="83"/>
      <c r="D846" s="86"/>
      <c r="E846" s="75"/>
      <c r="G846" s="86"/>
      <c r="H846" s="75"/>
      <c r="J846" s="86"/>
      <c r="K846" s="75"/>
      <c r="M846" s="86"/>
      <c r="N846" s="75"/>
      <c r="P846" s="86"/>
      <c r="Q846" s="75"/>
      <c r="S846" s="86"/>
      <c r="T846" s="75"/>
      <c r="V846" s="86"/>
      <c r="W846" s="75"/>
      <c r="Y846" s="86"/>
      <c r="Z846" s="75"/>
      <c r="AB846" s="86"/>
      <c r="AC846" s="75"/>
      <c r="AE846" s="86"/>
      <c r="AF846" s="75"/>
      <c r="AH846" s="86"/>
      <c r="AI846" s="75"/>
      <c r="AK846" s="86"/>
      <c r="AL846" s="75"/>
    </row>
    <row r="847" spans="1:38" x14ac:dyDescent="0.2">
      <c r="A847" s="31"/>
      <c r="B847" s="83"/>
      <c r="D847" s="86"/>
      <c r="E847" s="75"/>
      <c r="G847" s="86"/>
      <c r="H847" s="75"/>
      <c r="J847" s="86"/>
      <c r="K847" s="75"/>
      <c r="M847" s="86"/>
      <c r="N847" s="75"/>
      <c r="P847" s="86"/>
      <c r="Q847" s="75"/>
      <c r="S847" s="86"/>
      <c r="T847" s="75"/>
      <c r="V847" s="86"/>
      <c r="W847" s="75"/>
      <c r="Y847" s="86"/>
      <c r="Z847" s="75"/>
      <c r="AB847" s="86"/>
      <c r="AC847" s="75"/>
      <c r="AE847" s="86"/>
      <c r="AF847" s="75"/>
      <c r="AH847" s="86"/>
      <c r="AI847" s="75"/>
      <c r="AK847" s="86"/>
      <c r="AL847" s="75"/>
    </row>
    <row r="848" spans="1:38" x14ac:dyDescent="0.2">
      <c r="A848" s="31"/>
      <c r="B848" s="83"/>
      <c r="D848" s="86"/>
      <c r="E848" s="75"/>
      <c r="G848" s="86"/>
      <c r="H848" s="75"/>
      <c r="J848" s="86"/>
      <c r="K848" s="75"/>
      <c r="M848" s="86"/>
      <c r="N848" s="75"/>
      <c r="P848" s="86"/>
      <c r="Q848" s="75"/>
      <c r="S848" s="86"/>
      <c r="T848" s="75"/>
      <c r="V848" s="86"/>
      <c r="W848" s="75"/>
      <c r="Y848" s="86"/>
      <c r="Z848" s="75"/>
      <c r="AB848" s="86"/>
      <c r="AC848" s="75"/>
      <c r="AE848" s="86"/>
      <c r="AF848" s="75"/>
      <c r="AH848" s="86"/>
      <c r="AI848" s="75"/>
      <c r="AK848" s="86"/>
      <c r="AL848" s="75"/>
    </row>
    <row r="849" spans="1:38" x14ac:dyDescent="0.2">
      <c r="A849" s="31"/>
      <c r="B849" s="83"/>
      <c r="D849" s="86"/>
      <c r="E849" s="75"/>
      <c r="G849" s="86"/>
      <c r="H849" s="75"/>
      <c r="J849" s="86"/>
      <c r="K849" s="75"/>
      <c r="M849" s="86"/>
      <c r="N849" s="75"/>
      <c r="P849" s="86"/>
      <c r="Q849" s="75"/>
      <c r="S849" s="86"/>
      <c r="T849" s="75"/>
      <c r="V849" s="86"/>
      <c r="W849" s="75"/>
      <c r="Y849" s="86"/>
      <c r="Z849" s="75"/>
      <c r="AB849" s="86"/>
      <c r="AC849" s="75"/>
      <c r="AE849" s="86"/>
      <c r="AF849" s="75"/>
      <c r="AH849" s="86"/>
      <c r="AI849" s="75"/>
      <c r="AK849" s="86"/>
      <c r="AL849" s="75"/>
    </row>
    <row r="850" spans="1:38" x14ac:dyDescent="0.2">
      <c r="A850" s="31"/>
      <c r="B850" s="83"/>
      <c r="D850" s="86"/>
      <c r="E850" s="75"/>
      <c r="G850" s="86"/>
      <c r="H850" s="75"/>
      <c r="J850" s="86"/>
      <c r="K850" s="75"/>
      <c r="M850" s="86"/>
      <c r="N850" s="75"/>
      <c r="P850" s="86"/>
      <c r="Q850" s="75"/>
      <c r="S850" s="86"/>
      <c r="T850" s="75"/>
      <c r="V850" s="86"/>
      <c r="W850" s="75"/>
      <c r="Y850" s="86"/>
      <c r="Z850" s="75"/>
      <c r="AB850" s="86"/>
      <c r="AC850" s="75"/>
      <c r="AE850" s="86"/>
      <c r="AF850" s="75"/>
      <c r="AH850" s="86"/>
      <c r="AI850" s="75"/>
      <c r="AK850" s="86"/>
      <c r="AL850" s="75"/>
    </row>
    <row r="851" spans="1:38" x14ac:dyDescent="0.2">
      <c r="A851" s="31"/>
      <c r="B851" s="83"/>
      <c r="D851" s="86"/>
      <c r="E851" s="75"/>
      <c r="G851" s="86"/>
      <c r="H851" s="75"/>
      <c r="J851" s="86"/>
      <c r="K851" s="75"/>
      <c r="M851" s="86"/>
      <c r="N851" s="75"/>
      <c r="P851" s="86"/>
      <c r="Q851" s="75"/>
      <c r="S851" s="86"/>
      <c r="T851" s="75"/>
      <c r="V851" s="86"/>
      <c r="W851" s="75"/>
      <c r="Y851" s="86"/>
      <c r="Z851" s="75"/>
      <c r="AB851" s="86"/>
      <c r="AC851" s="75"/>
      <c r="AE851" s="86"/>
      <c r="AF851" s="75"/>
      <c r="AH851" s="86"/>
      <c r="AI851" s="75"/>
      <c r="AK851" s="86"/>
      <c r="AL851" s="75"/>
    </row>
    <row r="852" spans="1:38" x14ac:dyDescent="0.2">
      <c r="A852" s="31"/>
      <c r="B852" s="83"/>
      <c r="D852" s="86"/>
      <c r="E852" s="75"/>
      <c r="G852" s="86"/>
      <c r="H852" s="75"/>
      <c r="J852" s="86"/>
      <c r="K852" s="75"/>
      <c r="M852" s="86"/>
      <c r="N852" s="75"/>
      <c r="P852" s="86"/>
      <c r="Q852" s="75"/>
      <c r="S852" s="86"/>
      <c r="T852" s="75"/>
      <c r="V852" s="86"/>
      <c r="W852" s="75"/>
      <c r="Y852" s="86"/>
      <c r="Z852" s="75"/>
      <c r="AB852" s="86"/>
      <c r="AC852" s="75"/>
      <c r="AE852" s="86"/>
      <c r="AF852" s="75"/>
      <c r="AH852" s="86"/>
      <c r="AI852" s="75"/>
      <c r="AK852" s="86"/>
      <c r="AL852" s="75"/>
    </row>
    <row r="853" spans="1:38" x14ac:dyDescent="0.2">
      <c r="A853" s="31"/>
      <c r="B853" s="83"/>
      <c r="D853" s="86"/>
      <c r="E853" s="75"/>
      <c r="G853" s="86"/>
      <c r="H853" s="75"/>
      <c r="J853" s="86"/>
      <c r="K853" s="75"/>
      <c r="M853" s="86"/>
      <c r="N853" s="75"/>
      <c r="P853" s="86"/>
      <c r="Q853" s="75"/>
      <c r="S853" s="86"/>
      <c r="T853" s="75"/>
      <c r="V853" s="86"/>
      <c r="W853" s="75"/>
      <c r="Y853" s="86"/>
      <c r="Z853" s="75"/>
      <c r="AB853" s="86"/>
      <c r="AC853" s="75"/>
      <c r="AE853" s="86"/>
      <c r="AF853" s="75"/>
      <c r="AH853" s="86"/>
      <c r="AI853" s="75"/>
      <c r="AK853" s="86"/>
      <c r="AL853" s="75"/>
    </row>
    <row r="854" spans="1:38" x14ac:dyDescent="0.2">
      <c r="A854" s="31"/>
      <c r="B854" s="83"/>
      <c r="D854" s="86"/>
      <c r="E854" s="75"/>
      <c r="G854" s="86"/>
      <c r="H854" s="75"/>
      <c r="J854" s="86"/>
      <c r="K854" s="75"/>
      <c r="M854" s="86"/>
      <c r="N854" s="75"/>
      <c r="P854" s="86"/>
      <c r="Q854" s="75"/>
      <c r="S854" s="86"/>
      <c r="T854" s="75"/>
      <c r="V854" s="86"/>
      <c r="W854" s="75"/>
      <c r="Y854" s="86"/>
      <c r="Z854" s="75"/>
      <c r="AB854" s="86"/>
      <c r="AC854" s="75"/>
      <c r="AE854" s="86"/>
      <c r="AF854" s="75"/>
      <c r="AH854" s="86"/>
      <c r="AI854" s="75"/>
      <c r="AK854" s="86"/>
      <c r="AL854" s="75"/>
    </row>
    <row r="855" spans="1:38" x14ac:dyDescent="0.2">
      <c r="A855" s="31"/>
      <c r="B855" s="83"/>
      <c r="D855" s="86"/>
      <c r="E855" s="75"/>
      <c r="G855" s="86"/>
      <c r="H855" s="75"/>
      <c r="J855" s="86"/>
      <c r="K855" s="75"/>
      <c r="M855" s="86"/>
      <c r="N855" s="75"/>
      <c r="P855" s="86"/>
      <c r="Q855" s="75"/>
      <c r="S855" s="86"/>
      <c r="T855" s="75"/>
      <c r="V855" s="86"/>
      <c r="W855" s="75"/>
      <c r="Y855" s="86"/>
      <c r="Z855" s="75"/>
      <c r="AB855" s="86"/>
      <c r="AC855" s="75"/>
      <c r="AE855" s="86"/>
      <c r="AF855" s="75"/>
      <c r="AH855" s="86"/>
      <c r="AI855" s="75"/>
      <c r="AK855" s="86"/>
      <c r="AL855" s="75"/>
    </row>
    <row r="856" spans="1:38" x14ac:dyDescent="0.2">
      <c r="A856" s="31"/>
      <c r="B856" s="83"/>
      <c r="D856" s="86"/>
      <c r="E856" s="75"/>
      <c r="G856" s="86"/>
      <c r="H856" s="75"/>
      <c r="J856" s="86"/>
      <c r="K856" s="75"/>
      <c r="M856" s="86"/>
      <c r="N856" s="75"/>
      <c r="P856" s="86"/>
      <c r="Q856" s="75"/>
      <c r="S856" s="86"/>
      <c r="T856" s="75"/>
      <c r="V856" s="86"/>
      <c r="W856" s="75"/>
      <c r="Y856" s="86"/>
      <c r="Z856" s="75"/>
      <c r="AB856" s="86"/>
      <c r="AC856" s="75"/>
      <c r="AE856" s="86"/>
      <c r="AF856" s="75"/>
      <c r="AH856" s="86"/>
      <c r="AI856" s="75"/>
      <c r="AK856" s="86"/>
      <c r="AL856" s="75"/>
    </row>
    <row r="857" spans="1:38" x14ac:dyDescent="0.2">
      <c r="A857" s="31"/>
      <c r="B857" s="83"/>
      <c r="D857" s="86"/>
      <c r="E857" s="75"/>
      <c r="G857" s="86"/>
      <c r="H857" s="75"/>
      <c r="J857" s="86"/>
      <c r="K857" s="75"/>
      <c r="M857" s="86"/>
      <c r="N857" s="75"/>
      <c r="P857" s="86"/>
      <c r="Q857" s="75"/>
      <c r="S857" s="86"/>
      <c r="T857" s="75"/>
      <c r="V857" s="86"/>
      <c r="W857" s="75"/>
      <c r="Y857" s="86"/>
      <c r="Z857" s="75"/>
      <c r="AB857" s="86"/>
      <c r="AC857" s="75"/>
      <c r="AE857" s="86"/>
      <c r="AF857" s="75"/>
      <c r="AH857" s="86"/>
      <c r="AI857" s="75"/>
      <c r="AK857" s="86"/>
      <c r="AL857" s="75"/>
    </row>
    <row r="858" spans="1:38" x14ac:dyDescent="0.2">
      <c r="A858" s="31"/>
      <c r="B858" s="83"/>
      <c r="D858" s="86"/>
      <c r="E858" s="75"/>
      <c r="G858" s="86"/>
      <c r="H858" s="75"/>
      <c r="J858" s="86"/>
      <c r="K858" s="75"/>
      <c r="M858" s="86"/>
      <c r="N858" s="75"/>
      <c r="P858" s="86"/>
      <c r="Q858" s="75"/>
      <c r="S858" s="86"/>
      <c r="T858" s="75"/>
      <c r="V858" s="86"/>
      <c r="W858" s="75"/>
      <c r="Y858" s="86"/>
      <c r="Z858" s="75"/>
      <c r="AB858" s="86"/>
      <c r="AC858" s="75"/>
      <c r="AE858" s="86"/>
      <c r="AF858" s="75"/>
      <c r="AH858" s="86"/>
      <c r="AI858" s="75"/>
      <c r="AK858" s="86"/>
      <c r="AL858" s="75"/>
    </row>
    <row r="859" spans="1:38" x14ac:dyDescent="0.2">
      <c r="A859" s="31"/>
      <c r="B859" s="83"/>
      <c r="D859" s="86"/>
      <c r="E859" s="75"/>
      <c r="G859" s="86"/>
      <c r="H859" s="75"/>
      <c r="J859" s="86"/>
      <c r="K859" s="75"/>
      <c r="M859" s="86"/>
      <c r="N859" s="75"/>
      <c r="P859" s="86"/>
      <c r="Q859" s="75"/>
      <c r="S859" s="86"/>
      <c r="T859" s="75"/>
      <c r="V859" s="86"/>
      <c r="W859" s="75"/>
      <c r="Y859" s="86"/>
      <c r="Z859" s="75"/>
      <c r="AB859" s="86"/>
      <c r="AC859" s="75"/>
      <c r="AE859" s="86"/>
      <c r="AF859" s="75"/>
      <c r="AH859" s="86"/>
      <c r="AI859" s="75"/>
      <c r="AK859" s="86"/>
      <c r="AL859" s="75"/>
    </row>
    <row r="860" spans="1:38" x14ac:dyDescent="0.2">
      <c r="A860" s="31"/>
      <c r="B860" s="83"/>
      <c r="D860" s="86"/>
      <c r="E860" s="75"/>
      <c r="G860" s="86"/>
      <c r="H860" s="75"/>
      <c r="J860" s="86"/>
      <c r="K860" s="75"/>
      <c r="M860" s="86"/>
      <c r="N860" s="75"/>
      <c r="P860" s="86"/>
      <c r="Q860" s="75"/>
      <c r="S860" s="86"/>
      <c r="T860" s="75"/>
      <c r="V860" s="86"/>
      <c r="W860" s="75"/>
      <c r="Y860" s="86"/>
      <c r="Z860" s="75"/>
      <c r="AB860" s="86"/>
      <c r="AC860" s="75"/>
      <c r="AE860" s="86"/>
      <c r="AF860" s="75"/>
      <c r="AH860" s="86"/>
      <c r="AI860" s="75"/>
      <c r="AK860" s="86"/>
      <c r="AL860" s="75"/>
    </row>
    <row r="861" spans="1:38" x14ac:dyDescent="0.2">
      <c r="A861" s="31"/>
      <c r="B861" s="83"/>
      <c r="D861" s="86"/>
      <c r="E861" s="75"/>
      <c r="G861" s="86"/>
      <c r="H861" s="75"/>
      <c r="J861" s="86"/>
      <c r="K861" s="75"/>
      <c r="M861" s="86"/>
      <c r="N861" s="75"/>
      <c r="P861" s="86"/>
      <c r="Q861" s="75"/>
      <c r="S861" s="86"/>
      <c r="T861" s="75"/>
      <c r="V861" s="86"/>
      <c r="W861" s="75"/>
      <c r="Y861" s="86"/>
      <c r="Z861" s="75"/>
      <c r="AB861" s="86"/>
      <c r="AC861" s="75"/>
      <c r="AE861" s="86"/>
      <c r="AF861" s="75"/>
      <c r="AH861" s="86"/>
      <c r="AI861" s="75"/>
      <c r="AK861" s="86"/>
      <c r="AL861" s="75"/>
    </row>
    <row r="862" spans="1:38" x14ac:dyDescent="0.2">
      <c r="A862" s="31"/>
      <c r="B862" s="83"/>
      <c r="D862" s="86"/>
      <c r="E862" s="75"/>
      <c r="G862" s="86"/>
      <c r="H862" s="75"/>
      <c r="J862" s="86"/>
      <c r="K862" s="75"/>
      <c r="M862" s="86"/>
      <c r="N862" s="75"/>
      <c r="P862" s="86"/>
      <c r="Q862" s="75"/>
      <c r="S862" s="86"/>
      <c r="T862" s="75"/>
      <c r="V862" s="86"/>
      <c r="W862" s="75"/>
      <c r="Y862" s="86"/>
      <c r="Z862" s="75"/>
      <c r="AB862" s="86"/>
      <c r="AC862" s="75"/>
      <c r="AE862" s="86"/>
      <c r="AF862" s="75"/>
      <c r="AH862" s="86"/>
      <c r="AI862" s="75"/>
      <c r="AK862" s="86"/>
      <c r="AL862" s="75"/>
    </row>
    <row r="863" spans="1:38" x14ac:dyDescent="0.2">
      <c r="A863" s="31"/>
      <c r="B863" s="83"/>
      <c r="D863" s="86"/>
      <c r="E863" s="75"/>
      <c r="G863" s="86"/>
      <c r="H863" s="75"/>
      <c r="J863" s="86"/>
      <c r="K863" s="75"/>
      <c r="M863" s="86"/>
      <c r="N863" s="75"/>
      <c r="P863" s="86"/>
      <c r="Q863" s="75"/>
      <c r="S863" s="86"/>
      <c r="T863" s="75"/>
      <c r="V863" s="86"/>
      <c r="W863" s="75"/>
      <c r="Y863" s="86"/>
      <c r="Z863" s="75"/>
      <c r="AB863" s="86"/>
      <c r="AC863" s="75"/>
      <c r="AE863" s="86"/>
      <c r="AF863" s="75"/>
      <c r="AH863" s="86"/>
      <c r="AI863" s="75"/>
      <c r="AK863" s="86"/>
      <c r="AL863" s="75"/>
    </row>
    <row r="864" spans="1:38" x14ac:dyDescent="0.2">
      <c r="A864" s="31"/>
      <c r="B864" s="83"/>
      <c r="D864" s="86"/>
      <c r="E864" s="75"/>
      <c r="G864" s="86"/>
      <c r="H864" s="75"/>
      <c r="J864" s="86"/>
      <c r="K864" s="75"/>
      <c r="M864" s="86"/>
      <c r="N864" s="75"/>
      <c r="P864" s="86"/>
      <c r="Q864" s="75"/>
      <c r="S864" s="86"/>
      <c r="T864" s="75"/>
      <c r="V864" s="86"/>
      <c r="W864" s="75"/>
      <c r="Y864" s="86"/>
      <c r="Z864" s="75"/>
      <c r="AB864" s="86"/>
      <c r="AC864" s="75"/>
      <c r="AE864" s="86"/>
      <c r="AF864" s="75"/>
      <c r="AH864" s="86"/>
      <c r="AI864" s="75"/>
      <c r="AK864" s="86"/>
      <c r="AL864" s="75"/>
    </row>
    <row r="865" spans="1:38" x14ac:dyDescent="0.2">
      <c r="A865" s="31"/>
      <c r="B865" s="83"/>
      <c r="D865" s="86"/>
      <c r="E865" s="75"/>
      <c r="G865" s="86"/>
      <c r="H865" s="75"/>
      <c r="J865" s="86"/>
      <c r="K865" s="75"/>
      <c r="M865" s="86"/>
      <c r="N865" s="75"/>
      <c r="P865" s="86"/>
      <c r="Q865" s="75"/>
      <c r="S865" s="86"/>
      <c r="T865" s="75"/>
      <c r="V865" s="86"/>
      <c r="W865" s="75"/>
      <c r="Y865" s="86"/>
      <c r="Z865" s="75"/>
      <c r="AB865" s="86"/>
      <c r="AC865" s="75"/>
      <c r="AE865" s="86"/>
      <c r="AF865" s="75"/>
      <c r="AH865" s="86"/>
      <c r="AI865" s="75"/>
      <c r="AK865" s="86"/>
      <c r="AL865" s="75"/>
    </row>
    <row r="866" spans="1:38" x14ac:dyDescent="0.2">
      <c r="A866" s="31"/>
      <c r="B866" s="83"/>
      <c r="D866" s="86"/>
      <c r="E866" s="75"/>
      <c r="G866" s="86"/>
      <c r="H866" s="75"/>
      <c r="J866" s="86"/>
      <c r="K866" s="75"/>
      <c r="M866" s="86"/>
      <c r="N866" s="75"/>
      <c r="P866" s="86"/>
      <c r="Q866" s="75"/>
      <c r="S866" s="86"/>
      <c r="T866" s="75"/>
      <c r="V866" s="86"/>
      <c r="W866" s="75"/>
      <c r="Y866" s="86"/>
      <c r="Z866" s="75"/>
      <c r="AB866" s="86"/>
      <c r="AC866" s="75"/>
      <c r="AE866" s="86"/>
      <c r="AF866" s="75"/>
      <c r="AH866" s="86"/>
      <c r="AI866" s="75"/>
      <c r="AK866" s="86"/>
      <c r="AL866" s="75"/>
    </row>
    <row r="867" spans="1:38" x14ac:dyDescent="0.2">
      <c r="A867" s="31"/>
      <c r="B867" s="83"/>
      <c r="D867" s="86"/>
      <c r="E867" s="75"/>
      <c r="G867" s="86"/>
      <c r="H867" s="75"/>
      <c r="J867" s="86"/>
      <c r="K867" s="75"/>
      <c r="M867" s="86"/>
      <c r="N867" s="75"/>
      <c r="P867" s="86"/>
      <c r="Q867" s="75"/>
      <c r="S867" s="86"/>
      <c r="T867" s="75"/>
      <c r="V867" s="86"/>
      <c r="W867" s="75"/>
      <c r="Y867" s="86"/>
      <c r="Z867" s="75"/>
      <c r="AB867" s="86"/>
      <c r="AC867" s="75"/>
      <c r="AE867" s="86"/>
      <c r="AF867" s="75"/>
      <c r="AH867" s="86"/>
      <c r="AI867" s="75"/>
      <c r="AK867" s="86"/>
      <c r="AL867" s="75"/>
    </row>
    <row r="868" spans="1:38" x14ac:dyDescent="0.2">
      <c r="A868" s="31"/>
      <c r="B868" s="83"/>
      <c r="D868" s="86"/>
      <c r="E868" s="75"/>
      <c r="G868" s="86"/>
      <c r="H868" s="75"/>
      <c r="J868" s="86"/>
      <c r="K868" s="75"/>
      <c r="M868" s="86"/>
      <c r="N868" s="75"/>
      <c r="P868" s="86"/>
      <c r="Q868" s="75"/>
      <c r="S868" s="86"/>
      <c r="T868" s="75"/>
      <c r="V868" s="86"/>
      <c r="W868" s="75"/>
      <c r="Y868" s="86"/>
      <c r="Z868" s="75"/>
      <c r="AB868" s="86"/>
      <c r="AC868" s="75"/>
      <c r="AE868" s="86"/>
      <c r="AF868" s="75"/>
      <c r="AH868" s="86"/>
      <c r="AI868" s="75"/>
      <c r="AK868" s="86"/>
      <c r="AL868" s="75"/>
    </row>
    <row r="869" spans="1:38" x14ac:dyDescent="0.2">
      <c r="A869" s="31"/>
      <c r="B869" s="83"/>
      <c r="D869" s="86"/>
      <c r="E869" s="75"/>
      <c r="G869" s="86"/>
      <c r="H869" s="75"/>
      <c r="J869" s="86"/>
      <c r="K869" s="75"/>
      <c r="M869" s="86"/>
      <c r="N869" s="75"/>
      <c r="P869" s="86"/>
      <c r="Q869" s="75"/>
      <c r="S869" s="86"/>
      <c r="T869" s="75"/>
      <c r="V869" s="86"/>
      <c r="W869" s="75"/>
      <c r="Y869" s="86"/>
      <c r="Z869" s="75"/>
      <c r="AB869" s="86"/>
      <c r="AC869" s="75"/>
      <c r="AE869" s="86"/>
      <c r="AF869" s="75"/>
      <c r="AH869" s="86"/>
      <c r="AI869" s="75"/>
      <c r="AK869" s="86"/>
      <c r="AL869" s="75"/>
    </row>
    <row r="870" spans="1:38" x14ac:dyDescent="0.2">
      <c r="A870" s="31"/>
      <c r="B870" s="83"/>
      <c r="D870" s="86"/>
      <c r="E870" s="75"/>
      <c r="G870" s="86"/>
      <c r="H870" s="75"/>
      <c r="J870" s="86"/>
      <c r="K870" s="75"/>
      <c r="M870" s="86"/>
      <c r="N870" s="75"/>
      <c r="P870" s="86"/>
      <c r="Q870" s="75"/>
      <c r="S870" s="86"/>
      <c r="T870" s="75"/>
      <c r="V870" s="86"/>
      <c r="W870" s="75"/>
      <c r="Y870" s="86"/>
      <c r="Z870" s="75"/>
      <c r="AB870" s="86"/>
      <c r="AC870" s="75"/>
      <c r="AE870" s="86"/>
      <c r="AF870" s="75"/>
      <c r="AH870" s="86"/>
      <c r="AI870" s="75"/>
      <c r="AK870" s="86"/>
      <c r="AL870" s="75"/>
    </row>
    <row r="871" spans="1:38" x14ac:dyDescent="0.2">
      <c r="A871" s="31"/>
      <c r="B871" s="83"/>
      <c r="D871" s="86"/>
      <c r="E871" s="75"/>
      <c r="G871" s="86"/>
      <c r="H871" s="75"/>
      <c r="J871" s="86"/>
      <c r="K871" s="75"/>
      <c r="M871" s="86"/>
      <c r="N871" s="75"/>
      <c r="P871" s="86"/>
      <c r="Q871" s="75"/>
      <c r="S871" s="86"/>
      <c r="T871" s="75"/>
      <c r="V871" s="86"/>
      <c r="W871" s="75"/>
      <c r="Y871" s="86"/>
      <c r="Z871" s="75"/>
      <c r="AB871" s="86"/>
      <c r="AC871" s="75"/>
      <c r="AE871" s="86"/>
      <c r="AF871" s="75"/>
      <c r="AH871" s="86"/>
      <c r="AI871" s="75"/>
      <c r="AK871" s="86"/>
      <c r="AL871" s="75"/>
    </row>
    <row r="872" spans="1:38" x14ac:dyDescent="0.2">
      <c r="A872" s="31"/>
      <c r="B872" s="83"/>
      <c r="D872" s="86"/>
      <c r="E872" s="75"/>
      <c r="G872" s="86"/>
      <c r="H872" s="75"/>
      <c r="J872" s="86"/>
      <c r="K872" s="75"/>
      <c r="M872" s="86"/>
      <c r="N872" s="75"/>
      <c r="P872" s="86"/>
      <c r="Q872" s="75"/>
      <c r="S872" s="86"/>
      <c r="T872" s="75"/>
      <c r="V872" s="86"/>
      <c r="W872" s="75"/>
      <c r="Y872" s="86"/>
      <c r="Z872" s="75"/>
      <c r="AB872" s="86"/>
      <c r="AC872" s="75"/>
      <c r="AE872" s="86"/>
      <c r="AF872" s="75"/>
      <c r="AH872" s="86"/>
      <c r="AI872" s="75"/>
      <c r="AK872" s="86"/>
      <c r="AL872" s="75"/>
    </row>
    <row r="873" spans="1:38" x14ac:dyDescent="0.2">
      <c r="A873" s="31"/>
      <c r="B873" s="83"/>
      <c r="D873" s="86"/>
      <c r="E873" s="75"/>
      <c r="G873" s="86"/>
      <c r="H873" s="75"/>
      <c r="J873" s="86"/>
      <c r="K873" s="75"/>
      <c r="M873" s="86"/>
      <c r="N873" s="75"/>
      <c r="P873" s="86"/>
      <c r="Q873" s="75"/>
      <c r="S873" s="86"/>
      <c r="T873" s="75"/>
      <c r="V873" s="86"/>
      <c r="W873" s="75"/>
      <c r="Y873" s="86"/>
      <c r="Z873" s="75"/>
      <c r="AB873" s="86"/>
      <c r="AC873" s="75"/>
      <c r="AE873" s="86"/>
      <c r="AF873" s="75"/>
      <c r="AH873" s="86"/>
      <c r="AI873" s="75"/>
      <c r="AK873" s="86"/>
      <c r="AL873" s="75"/>
    </row>
    <row r="874" spans="1:38" x14ac:dyDescent="0.2">
      <c r="A874" s="31"/>
      <c r="B874" s="83"/>
      <c r="D874" s="86"/>
      <c r="E874" s="75"/>
      <c r="G874" s="86"/>
      <c r="H874" s="75"/>
      <c r="J874" s="86"/>
      <c r="K874" s="75"/>
      <c r="M874" s="86"/>
      <c r="N874" s="75"/>
      <c r="P874" s="86"/>
      <c r="Q874" s="75"/>
      <c r="S874" s="86"/>
      <c r="T874" s="75"/>
      <c r="V874" s="86"/>
      <c r="W874" s="75"/>
      <c r="Y874" s="86"/>
      <c r="Z874" s="75"/>
      <c r="AB874" s="86"/>
      <c r="AC874" s="75"/>
      <c r="AE874" s="86"/>
      <c r="AF874" s="75"/>
      <c r="AH874" s="86"/>
      <c r="AI874" s="75"/>
      <c r="AK874" s="86"/>
      <c r="AL874" s="75"/>
    </row>
    <row r="875" spans="1:38" x14ac:dyDescent="0.2">
      <c r="A875" s="31"/>
      <c r="B875" s="83"/>
      <c r="D875" s="86"/>
      <c r="E875" s="75"/>
      <c r="G875" s="86"/>
      <c r="H875" s="75"/>
      <c r="J875" s="86"/>
      <c r="K875" s="75"/>
      <c r="M875" s="86"/>
      <c r="N875" s="75"/>
      <c r="P875" s="86"/>
      <c r="Q875" s="75"/>
      <c r="S875" s="86"/>
      <c r="T875" s="75"/>
      <c r="V875" s="86"/>
      <c r="W875" s="75"/>
      <c r="Y875" s="86"/>
      <c r="Z875" s="75"/>
      <c r="AB875" s="86"/>
      <c r="AC875" s="75"/>
      <c r="AE875" s="86"/>
      <c r="AF875" s="75"/>
      <c r="AH875" s="86"/>
      <c r="AI875" s="75"/>
      <c r="AK875" s="86"/>
      <c r="AL875" s="75"/>
    </row>
    <row r="876" spans="1:38" x14ac:dyDescent="0.2">
      <c r="A876" s="31"/>
      <c r="B876" s="83"/>
      <c r="D876" s="86"/>
      <c r="E876" s="75"/>
      <c r="G876" s="86"/>
      <c r="H876" s="75"/>
      <c r="J876" s="86"/>
      <c r="K876" s="75"/>
      <c r="M876" s="86"/>
      <c r="N876" s="75"/>
      <c r="P876" s="86"/>
      <c r="Q876" s="75"/>
      <c r="S876" s="86"/>
      <c r="T876" s="75"/>
      <c r="V876" s="86"/>
      <c r="W876" s="75"/>
      <c r="Y876" s="86"/>
      <c r="Z876" s="75"/>
      <c r="AB876" s="86"/>
      <c r="AC876" s="75"/>
      <c r="AE876" s="86"/>
      <c r="AF876" s="75"/>
      <c r="AH876" s="86"/>
      <c r="AI876" s="75"/>
      <c r="AK876" s="86"/>
      <c r="AL876" s="75"/>
    </row>
    <row r="877" spans="1:38" x14ac:dyDescent="0.2">
      <c r="A877" s="31"/>
      <c r="B877" s="83"/>
      <c r="D877" s="86"/>
      <c r="E877" s="75"/>
      <c r="G877" s="86"/>
      <c r="H877" s="75"/>
      <c r="J877" s="86"/>
      <c r="K877" s="75"/>
      <c r="M877" s="86"/>
      <c r="N877" s="75"/>
      <c r="P877" s="86"/>
      <c r="Q877" s="75"/>
      <c r="S877" s="86"/>
      <c r="T877" s="75"/>
      <c r="V877" s="86"/>
      <c r="W877" s="75"/>
      <c r="Y877" s="86"/>
      <c r="Z877" s="75"/>
      <c r="AB877" s="86"/>
      <c r="AC877" s="75"/>
      <c r="AE877" s="86"/>
      <c r="AF877" s="75"/>
      <c r="AH877" s="86"/>
      <c r="AI877" s="75"/>
      <c r="AK877" s="86"/>
      <c r="AL877" s="75"/>
    </row>
    <row r="878" spans="1:38" x14ac:dyDescent="0.2">
      <c r="A878" s="31"/>
      <c r="B878" s="83"/>
      <c r="D878" s="86"/>
      <c r="E878" s="75"/>
      <c r="G878" s="86"/>
      <c r="H878" s="75"/>
      <c r="J878" s="86"/>
      <c r="K878" s="75"/>
      <c r="M878" s="86"/>
      <c r="N878" s="75"/>
      <c r="P878" s="86"/>
      <c r="Q878" s="75"/>
      <c r="S878" s="86"/>
      <c r="T878" s="75"/>
      <c r="V878" s="86"/>
      <c r="W878" s="75"/>
      <c r="Y878" s="86"/>
      <c r="Z878" s="75"/>
      <c r="AB878" s="86"/>
      <c r="AC878" s="75"/>
      <c r="AE878" s="86"/>
      <c r="AF878" s="75"/>
      <c r="AH878" s="86"/>
      <c r="AI878" s="75"/>
      <c r="AK878" s="86"/>
      <c r="AL878" s="75"/>
    </row>
    <row r="879" spans="1:38" x14ac:dyDescent="0.2">
      <c r="A879" s="31"/>
      <c r="B879" s="83"/>
      <c r="D879" s="86"/>
      <c r="E879" s="75"/>
      <c r="G879" s="86"/>
      <c r="H879" s="75"/>
      <c r="J879" s="86"/>
      <c r="K879" s="75"/>
      <c r="M879" s="86"/>
      <c r="N879" s="75"/>
      <c r="P879" s="86"/>
      <c r="Q879" s="75"/>
      <c r="S879" s="86"/>
      <c r="T879" s="75"/>
      <c r="V879" s="86"/>
      <c r="W879" s="75"/>
      <c r="Y879" s="86"/>
      <c r="Z879" s="75"/>
      <c r="AB879" s="86"/>
      <c r="AC879" s="75"/>
      <c r="AE879" s="86"/>
      <c r="AF879" s="75"/>
      <c r="AH879" s="86"/>
      <c r="AI879" s="75"/>
      <c r="AK879" s="86"/>
      <c r="AL879" s="75"/>
    </row>
    <row r="880" spans="1:38" x14ac:dyDescent="0.2">
      <c r="A880" s="31"/>
      <c r="B880" s="83"/>
      <c r="D880" s="86"/>
      <c r="E880" s="75"/>
      <c r="G880" s="86"/>
      <c r="H880" s="75"/>
      <c r="J880" s="86"/>
      <c r="K880" s="75"/>
      <c r="M880" s="86"/>
      <c r="N880" s="75"/>
      <c r="P880" s="86"/>
      <c r="Q880" s="75"/>
      <c r="S880" s="86"/>
      <c r="T880" s="75"/>
      <c r="V880" s="86"/>
      <c r="W880" s="75"/>
      <c r="Y880" s="86"/>
      <c r="Z880" s="75"/>
      <c r="AB880" s="86"/>
      <c r="AC880" s="75"/>
      <c r="AE880" s="86"/>
      <c r="AF880" s="75"/>
      <c r="AH880" s="86"/>
      <c r="AI880" s="75"/>
      <c r="AK880" s="86"/>
      <c r="AL880" s="75"/>
    </row>
    <row r="881" spans="1:38" x14ac:dyDescent="0.2">
      <c r="A881" s="31"/>
      <c r="B881" s="83"/>
      <c r="D881" s="86"/>
      <c r="E881" s="75"/>
      <c r="G881" s="86"/>
      <c r="H881" s="75"/>
      <c r="J881" s="86"/>
      <c r="K881" s="75"/>
      <c r="M881" s="86"/>
      <c r="N881" s="75"/>
      <c r="P881" s="86"/>
      <c r="Q881" s="75"/>
      <c r="S881" s="86"/>
      <c r="T881" s="75"/>
      <c r="V881" s="86"/>
      <c r="W881" s="75"/>
      <c r="Y881" s="86"/>
      <c r="Z881" s="75"/>
      <c r="AB881" s="86"/>
      <c r="AC881" s="75"/>
      <c r="AE881" s="86"/>
      <c r="AF881" s="75"/>
      <c r="AH881" s="86"/>
      <c r="AI881" s="75"/>
      <c r="AK881" s="86"/>
      <c r="AL881" s="75"/>
    </row>
    <row r="882" spans="1:38" x14ac:dyDescent="0.2">
      <c r="A882" s="31"/>
      <c r="B882" s="83"/>
      <c r="D882" s="86"/>
      <c r="E882" s="75"/>
      <c r="G882" s="86"/>
      <c r="H882" s="75"/>
      <c r="J882" s="86"/>
      <c r="K882" s="75"/>
      <c r="M882" s="86"/>
      <c r="N882" s="75"/>
      <c r="P882" s="86"/>
      <c r="Q882" s="75"/>
      <c r="S882" s="86"/>
      <c r="T882" s="75"/>
      <c r="V882" s="86"/>
      <c r="W882" s="75"/>
      <c r="Y882" s="86"/>
      <c r="Z882" s="75"/>
      <c r="AB882" s="86"/>
      <c r="AC882" s="75"/>
      <c r="AE882" s="86"/>
      <c r="AF882" s="75"/>
      <c r="AH882" s="86"/>
      <c r="AI882" s="75"/>
      <c r="AK882" s="86"/>
      <c r="AL882" s="75"/>
    </row>
    <row r="883" spans="1:38" x14ac:dyDescent="0.2">
      <c r="A883" s="31"/>
      <c r="B883" s="83"/>
      <c r="D883" s="86"/>
      <c r="E883" s="75"/>
      <c r="G883" s="86"/>
      <c r="H883" s="75"/>
      <c r="J883" s="86"/>
      <c r="K883" s="75"/>
      <c r="M883" s="86"/>
      <c r="N883" s="75"/>
      <c r="P883" s="86"/>
      <c r="Q883" s="75"/>
      <c r="S883" s="86"/>
      <c r="T883" s="75"/>
      <c r="V883" s="86"/>
      <c r="W883" s="75"/>
      <c r="Y883" s="86"/>
      <c r="Z883" s="75"/>
      <c r="AB883" s="86"/>
      <c r="AC883" s="75"/>
      <c r="AE883" s="86"/>
      <c r="AF883" s="75"/>
      <c r="AH883" s="86"/>
      <c r="AI883" s="75"/>
      <c r="AK883" s="86"/>
      <c r="AL883" s="75"/>
    </row>
    <row r="884" spans="1:38" x14ac:dyDescent="0.2">
      <c r="A884" s="31"/>
      <c r="B884" s="83"/>
      <c r="D884" s="86"/>
      <c r="E884" s="75"/>
      <c r="G884" s="86"/>
      <c r="H884" s="75"/>
      <c r="J884" s="86"/>
      <c r="K884" s="75"/>
      <c r="M884" s="86"/>
      <c r="N884" s="75"/>
      <c r="P884" s="86"/>
      <c r="Q884" s="75"/>
      <c r="S884" s="86"/>
      <c r="T884" s="75"/>
      <c r="V884" s="86"/>
      <c r="W884" s="75"/>
      <c r="Y884" s="86"/>
      <c r="Z884" s="75"/>
      <c r="AB884" s="86"/>
      <c r="AC884" s="75"/>
      <c r="AE884" s="86"/>
      <c r="AF884" s="75"/>
      <c r="AH884" s="86"/>
      <c r="AI884" s="75"/>
      <c r="AK884" s="86"/>
      <c r="AL884" s="75"/>
    </row>
    <row r="885" spans="1:38" x14ac:dyDescent="0.2">
      <c r="A885" s="31"/>
      <c r="B885" s="83"/>
      <c r="D885" s="86"/>
      <c r="E885" s="75"/>
      <c r="G885" s="86"/>
      <c r="H885" s="75"/>
      <c r="J885" s="86"/>
      <c r="K885" s="75"/>
      <c r="M885" s="86"/>
      <c r="N885" s="75"/>
      <c r="P885" s="86"/>
      <c r="Q885" s="75"/>
      <c r="S885" s="86"/>
      <c r="T885" s="75"/>
      <c r="V885" s="86"/>
      <c r="W885" s="75"/>
      <c r="Y885" s="86"/>
      <c r="Z885" s="75"/>
      <c r="AB885" s="86"/>
      <c r="AC885" s="75"/>
      <c r="AE885" s="86"/>
      <c r="AF885" s="75"/>
      <c r="AH885" s="86"/>
      <c r="AI885" s="75"/>
      <c r="AK885" s="86"/>
      <c r="AL885" s="75"/>
    </row>
    <row r="886" spans="1:38" x14ac:dyDescent="0.2">
      <c r="A886" s="31"/>
      <c r="B886" s="83"/>
      <c r="D886" s="86"/>
      <c r="E886" s="75"/>
      <c r="G886" s="86"/>
      <c r="H886" s="75"/>
      <c r="J886" s="86"/>
      <c r="K886" s="75"/>
      <c r="M886" s="86"/>
      <c r="N886" s="75"/>
      <c r="P886" s="86"/>
      <c r="Q886" s="75"/>
      <c r="S886" s="86"/>
      <c r="T886" s="75"/>
      <c r="V886" s="86"/>
      <c r="W886" s="75"/>
      <c r="Y886" s="86"/>
      <c r="Z886" s="75"/>
      <c r="AB886" s="86"/>
      <c r="AC886" s="75"/>
      <c r="AE886" s="86"/>
      <c r="AF886" s="75"/>
      <c r="AH886" s="86"/>
      <c r="AI886" s="75"/>
      <c r="AK886" s="86"/>
      <c r="AL886" s="75"/>
    </row>
    <row r="887" spans="1:38" x14ac:dyDescent="0.2">
      <c r="A887" s="31"/>
      <c r="B887" s="83"/>
      <c r="D887" s="86"/>
      <c r="E887" s="75"/>
      <c r="G887" s="86"/>
      <c r="H887" s="75"/>
      <c r="J887" s="86"/>
      <c r="K887" s="75"/>
      <c r="M887" s="86"/>
      <c r="N887" s="75"/>
      <c r="P887" s="86"/>
      <c r="Q887" s="75"/>
      <c r="S887" s="86"/>
      <c r="T887" s="75"/>
      <c r="V887" s="86"/>
      <c r="W887" s="75"/>
      <c r="Y887" s="86"/>
      <c r="Z887" s="75"/>
      <c r="AB887" s="86"/>
      <c r="AC887" s="75"/>
      <c r="AE887" s="86"/>
      <c r="AF887" s="75"/>
      <c r="AH887" s="86"/>
      <c r="AI887" s="75"/>
      <c r="AK887" s="86"/>
      <c r="AL887" s="75"/>
    </row>
    <row r="888" spans="1:38" x14ac:dyDescent="0.2">
      <c r="A888" s="31"/>
      <c r="B888" s="83"/>
      <c r="D888" s="86"/>
      <c r="E888" s="75"/>
      <c r="G888" s="86"/>
      <c r="H888" s="75"/>
      <c r="J888" s="86"/>
      <c r="K888" s="75"/>
      <c r="M888" s="86"/>
      <c r="N888" s="75"/>
      <c r="P888" s="86"/>
      <c r="Q888" s="75"/>
      <c r="S888" s="86"/>
      <c r="T888" s="75"/>
      <c r="V888" s="86"/>
      <c r="W888" s="75"/>
      <c r="Y888" s="86"/>
      <c r="Z888" s="75"/>
      <c r="AB888" s="86"/>
      <c r="AC888" s="75"/>
      <c r="AE888" s="86"/>
      <c r="AF888" s="75"/>
      <c r="AH888" s="86"/>
      <c r="AI888" s="75"/>
      <c r="AK888" s="86"/>
      <c r="AL888" s="75"/>
    </row>
    <row r="889" spans="1:38" x14ac:dyDescent="0.2">
      <c r="A889" s="31"/>
      <c r="B889" s="83"/>
      <c r="D889" s="86"/>
      <c r="E889" s="75"/>
      <c r="G889" s="86"/>
      <c r="H889" s="75"/>
      <c r="J889" s="86"/>
      <c r="K889" s="75"/>
      <c r="M889" s="86"/>
      <c r="N889" s="75"/>
      <c r="P889" s="86"/>
      <c r="Q889" s="75"/>
      <c r="S889" s="86"/>
      <c r="T889" s="75"/>
      <c r="V889" s="86"/>
      <c r="W889" s="75"/>
      <c r="Y889" s="86"/>
      <c r="Z889" s="75"/>
      <c r="AB889" s="86"/>
      <c r="AC889" s="75"/>
      <c r="AE889" s="86"/>
      <c r="AF889" s="75"/>
      <c r="AH889" s="86"/>
      <c r="AI889" s="75"/>
      <c r="AK889" s="86"/>
      <c r="AL889" s="75"/>
    </row>
    <row r="890" spans="1:38" x14ac:dyDescent="0.2">
      <c r="A890" s="31"/>
      <c r="B890" s="83"/>
      <c r="D890" s="86"/>
      <c r="E890" s="75"/>
      <c r="G890" s="86"/>
      <c r="H890" s="75"/>
      <c r="J890" s="86"/>
      <c r="K890" s="75"/>
      <c r="M890" s="86"/>
      <c r="N890" s="75"/>
      <c r="P890" s="86"/>
      <c r="Q890" s="75"/>
      <c r="S890" s="86"/>
      <c r="T890" s="75"/>
      <c r="V890" s="86"/>
      <c r="W890" s="75"/>
      <c r="Y890" s="86"/>
      <c r="Z890" s="75"/>
      <c r="AB890" s="86"/>
      <c r="AC890" s="75"/>
      <c r="AE890" s="86"/>
      <c r="AF890" s="75"/>
      <c r="AH890" s="86"/>
      <c r="AI890" s="75"/>
      <c r="AK890" s="86"/>
      <c r="AL890" s="75"/>
    </row>
    <row r="891" spans="1:38" x14ac:dyDescent="0.2">
      <c r="A891" s="31"/>
      <c r="B891" s="83"/>
      <c r="D891" s="86"/>
      <c r="E891" s="75"/>
      <c r="G891" s="86"/>
      <c r="H891" s="75"/>
      <c r="J891" s="86"/>
      <c r="K891" s="75"/>
      <c r="M891" s="86"/>
      <c r="N891" s="75"/>
      <c r="P891" s="86"/>
      <c r="Q891" s="75"/>
      <c r="S891" s="86"/>
      <c r="T891" s="75"/>
      <c r="V891" s="86"/>
      <c r="W891" s="75"/>
      <c r="Y891" s="86"/>
      <c r="Z891" s="75"/>
      <c r="AB891" s="86"/>
      <c r="AC891" s="75"/>
      <c r="AE891" s="86"/>
      <c r="AF891" s="75"/>
      <c r="AH891" s="86"/>
      <c r="AI891" s="75"/>
      <c r="AK891" s="86"/>
      <c r="AL891" s="75"/>
    </row>
    <row r="892" spans="1:38" x14ac:dyDescent="0.2">
      <c r="A892" s="31"/>
      <c r="B892" s="83"/>
      <c r="D892" s="86"/>
      <c r="E892" s="75"/>
      <c r="G892" s="86"/>
      <c r="H892" s="75"/>
      <c r="J892" s="86"/>
      <c r="K892" s="75"/>
      <c r="M892" s="86"/>
      <c r="N892" s="75"/>
      <c r="P892" s="86"/>
      <c r="Q892" s="75"/>
      <c r="S892" s="86"/>
      <c r="T892" s="75"/>
      <c r="V892" s="86"/>
      <c r="W892" s="75"/>
      <c r="Y892" s="86"/>
      <c r="Z892" s="75"/>
      <c r="AB892" s="86"/>
      <c r="AC892" s="75"/>
      <c r="AE892" s="86"/>
      <c r="AF892" s="75"/>
      <c r="AH892" s="86"/>
      <c r="AI892" s="75"/>
      <c r="AK892" s="86"/>
      <c r="AL892" s="75"/>
    </row>
    <row r="893" spans="1:38" x14ac:dyDescent="0.2">
      <c r="A893" s="31"/>
      <c r="B893" s="83"/>
      <c r="D893" s="86"/>
      <c r="E893" s="75"/>
      <c r="G893" s="86"/>
      <c r="H893" s="75"/>
      <c r="J893" s="86"/>
      <c r="K893" s="75"/>
      <c r="M893" s="86"/>
      <c r="N893" s="75"/>
      <c r="P893" s="86"/>
      <c r="Q893" s="75"/>
      <c r="S893" s="86"/>
      <c r="T893" s="75"/>
      <c r="V893" s="86"/>
      <c r="W893" s="75"/>
      <c r="Y893" s="86"/>
      <c r="Z893" s="75"/>
      <c r="AB893" s="86"/>
      <c r="AC893" s="75"/>
      <c r="AE893" s="86"/>
      <c r="AF893" s="75"/>
      <c r="AH893" s="86"/>
      <c r="AI893" s="75"/>
      <c r="AK893" s="86"/>
      <c r="AL893" s="75"/>
    </row>
    <row r="894" spans="1:38" x14ac:dyDescent="0.2">
      <c r="A894" s="31"/>
      <c r="B894" s="83"/>
      <c r="D894" s="86"/>
      <c r="E894" s="75"/>
      <c r="G894" s="86"/>
      <c r="H894" s="75"/>
      <c r="J894" s="86"/>
      <c r="K894" s="75"/>
      <c r="M894" s="86"/>
      <c r="N894" s="75"/>
      <c r="P894" s="86"/>
      <c r="Q894" s="75"/>
      <c r="S894" s="86"/>
      <c r="T894" s="75"/>
      <c r="V894" s="86"/>
      <c r="W894" s="75"/>
      <c r="Y894" s="86"/>
      <c r="Z894" s="75"/>
      <c r="AB894" s="86"/>
      <c r="AC894" s="75"/>
      <c r="AE894" s="86"/>
      <c r="AF894" s="75"/>
      <c r="AH894" s="86"/>
      <c r="AI894" s="75"/>
      <c r="AK894" s="86"/>
      <c r="AL894" s="75"/>
    </row>
    <row r="895" spans="1:38" x14ac:dyDescent="0.2">
      <c r="A895" s="31"/>
      <c r="B895" s="83"/>
      <c r="D895" s="86"/>
      <c r="E895" s="75"/>
      <c r="G895" s="86"/>
      <c r="H895" s="75"/>
      <c r="J895" s="86"/>
      <c r="K895" s="75"/>
      <c r="M895" s="86"/>
      <c r="N895" s="75"/>
      <c r="P895" s="86"/>
      <c r="Q895" s="75"/>
      <c r="S895" s="86"/>
      <c r="T895" s="75"/>
      <c r="V895" s="86"/>
      <c r="W895" s="75"/>
      <c r="Y895" s="86"/>
      <c r="Z895" s="75"/>
      <c r="AB895" s="86"/>
      <c r="AC895" s="75"/>
      <c r="AE895" s="86"/>
      <c r="AF895" s="75"/>
      <c r="AH895" s="86"/>
      <c r="AI895" s="75"/>
      <c r="AK895" s="86"/>
      <c r="AL895" s="75"/>
    </row>
    <row r="896" spans="1:38" x14ac:dyDescent="0.2">
      <c r="A896" s="31"/>
      <c r="B896" s="83"/>
      <c r="D896" s="86"/>
      <c r="E896" s="75"/>
      <c r="G896" s="86"/>
      <c r="H896" s="75"/>
      <c r="J896" s="86"/>
      <c r="K896" s="75"/>
      <c r="M896" s="86"/>
      <c r="N896" s="75"/>
      <c r="P896" s="86"/>
      <c r="Q896" s="75"/>
      <c r="S896" s="86"/>
      <c r="T896" s="75"/>
      <c r="V896" s="86"/>
      <c r="W896" s="75"/>
      <c r="Y896" s="86"/>
      <c r="Z896" s="75"/>
      <c r="AB896" s="86"/>
      <c r="AC896" s="75"/>
      <c r="AE896" s="86"/>
      <c r="AF896" s="75"/>
      <c r="AH896" s="86"/>
      <c r="AI896" s="75"/>
      <c r="AK896" s="86"/>
      <c r="AL896" s="75"/>
    </row>
    <row r="897" spans="1:38" x14ac:dyDescent="0.2">
      <c r="A897" s="31"/>
      <c r="B897" s="83"/>
      <c r="D897" s="86"/>
      <c r="E897" s="75"/>
      <c r="G897" s="86"/>
      <c r="H897" s="75"/>
      <c r="J897" s="86"/>
      <c r="K897" s="75"/>
      <c r="M897" s="86"/>
      <c r="N897" s="75"/>
      <c r="P897" s="86"/>
      <c r="Q897" s="75"/>
      <c r="S897" s="86"/>
      <c r="T897" s="75"/>
      <c r="V897" s="86"/>
      <c r="W897" s="75"/>
      <c r="Y897" s="86"/>
      <c r="Z897" s="75"/>
      <c r="AB897" s="86"/>
      <c r="AC897" s="75"/>
      <c r="AE897" s="86"/>
      <c r="AF897" s="75"/>
      <c r="AH897" s="86"/>
      <c r="AI897" s="75"/>
      <c r="AK897" s="86"/>
      <c r="AL897" s="75"/>
    </row>
    <row r="898" spans="1:38" x14ac:dyDescent="0.2">
      <c r="A898" s="31"/>
      <c r="B898" s="83"/>
      <c r="D898" s="86"/>
      <c r="E898" s="75"/>
      <c r="G898" s="86"/>
      <c r="H898" s="75"/>
      <c r="J898" s="86"/>
      <c r="K898" s="75"/>
      <c r="M898" s="86"/>
      <c r="N898" s="75"/>
      <c r="P898" s="86"/>
      <c r="Q898" s="75"/>
      <c r="S898" s="86"/>
      <c r="T898" s="75"/>
      <c r="V898" s="86"/>
      <c r="W898" s="75"/>
      <c r="Y898" s="86"/>
      <c r="Z898" s="75"/>
      <c r="AB898" s="86"/>
      <c r="AC898" s="75"/>
      <c r="AE898" s="86"/>
      <c r="AF898" s="75"/>
      <c r="AH898" s="86"/>
      <c r="AI898" s="75"/>
      <c r="AK898" s="86"/>
      <c r="AL898" s="75"/>
    </row>
    <row r="899" spans="1:38" x14ac:dyDescent="0.2">
      <c r="A899" s="31"/>
      <c r="B899" s="83"/>
      <c r="D899" s="86"/>
      <c r="E899" s="75"/>
      <c r="G899" s="86"/>
      <c r="H899" s="75"/>
      <c r="J899" s="86"/>
      <c r="K899" s="75"/>
      <c r="M899" s="86"/>
      <c r="N899" s="75"/>
      <c r="P899" s="86"/>
      <c r="Q899" s="75"/>
      <c r="S899" s="86"/>
      <c r="T899" s="75"/>
      <c r="V899" s="86"/>
      <c r="W899" s="75"/>
      <c r="Y899" s="86"/>
      <c r="Z899" s="75"/>
      <c r="AB899" s="86"/>
      <c r="AC899" s="75"/>
      <c r="AE899" s="86"/>
      <c r="AF899" s="75"/>
      <c r="AH899" s="86"/>
      <c r="AI899" s="75"/>
      <c r="AK899" s="86"/>
      <c r="AL899" s="75"/>
    </row>
    <row r="900" spans="1:38" x14ac:dyDescent="0.2">
      <c r="A900" s="31"/>
      <c r="B900" s="83"/>
      <c r="D900" s="86"/>
      <c r="E900" s="75"/>
      <c r="G900" s="86"/>
      <c r="H900" s="75"/>
      <c r="J900" s="86"/>
      <c r="K900" s="75"/>
      <c r="M900" s="86"/>
      <c r="N900" s="75"/>
      <c r="P900" s="86"/>
      <c r="Q900" s="75"/>
      <c r="S900" s="86"/>
      <c r="T900" s="75"/>
      <c r="V900" s="86"/>
      <c r="W900" s="75"/>
      <c r="Y900" s="86"/>
      <c r="Z900" s="75"/>
      <c r="AB900" s="86"/>
      <c r="AC900" s="75"/>
      <c r="AE900" s="86"/>
      <c r="AF900" s="75"/>
      <c r="AH900" s="86"/>
      <c r="AI900" s="75"/>
      <c r="AK900" s="86"/>
      <c r="AL900" s="75"/>
    </row>
    <row r="901" spans="1:38" x14ac:dyDescent="0.2">
      <c r="A901" s="31"/>
      <c r="B901" s="83"/>
      <c r="D901" s="86"/>
      <c r="E901" s="75"/>
      <c r="G901" s="86"/>
      <c r="H901" s="75"/>
      <c r="J901" s="86"/>
      <c r="K901" s="75"/>
      <c r="M901" s="86"/>
      <c r="N901" s="75"/>
      <c r="P901" s="86"/>
      <c r="Q901" s="75"/>
      <c r="S901" s="86"/>
      <c r="T901" s="75"/>
      <c r="V901" s="86"/>
      <c r="W901" s="75"/>
      <c r="Y901" s="86"/>
      <c r="Z901" s="75"/>
      <c r="AB901" s="86"/>
      <c r="AC901" s="75"/>
      <c r="AE901" s="86"/>
      <c r="AF901" s="75"/>
      <c r="AH901" s="86"/>
      <c r="AI901" s="75"/>
      <c r="AK901" s="86"/>
      <c r="AL901" s="75"/>
    </row>
    <row r="902" spans="1:38" x14ac:dyDescent="0.2">
      <c r="A902" s="31"/>
      <c r="B902" s="83"/>
      <c r="D902" s="86"/>
      <c r="E902" s="75"/>
      <c r="G902" s="86"/>
      <c r="H902" s="75"/>
      <c r="J902" s="86"/>
      <c r="K902" s="75"/>
      <c r="M902" s="86"/>
      <c r="N902" s="75"/>
      <c r="P902" s="86"/>
      <c r="Q902" s="75"/>
      <c r="S902" s="86"/>
      <c r="T902" s="75"/>
      <c r="V902" s="86"/>
      <c r="W902" s="75"/>
      <c r="Y902" s="86"/>
      <c r="Z902" s="75"/>
      <c r="AB902" s="86"/>
      <c r="AC902" s="75"/>
      <c r="AE902" s="86"/>
      <c r="AF902" s="75"/>
      <c r="AH902" s="86"/>
      <c r="AI902" s="75"/>
      <c r="AK902" s="86"/>
      <c r="AL902" s="75"/>
    </row>
    <row r="903" spans="1:38" x14ac:dyDescent="0.2">
      <c r="A903" s="31"/>
      <c r="B903" s="83"/>
      <c r="D903" s="86"/>
      <c r="E903" s="75"/>
      <c r="G903" s="86"/>
      <c r="H903" s="75"/>
      <c r="J903" s="86"/>
      <c r="K903" s="75"/>
      <c r="M903" s="86"/>
      <c r="N903" s="75"/>
      <c r="P903" s="86"/>
      <c r="Q903" s="75"/>
      <c r="S903" s="86"/>
      <c r="T903" s="75"/>
      <c r="V903" s="86"/>
      <c r="W903" s="75"/>
      <c r="Y903" s="86"/>
      <c r="Z903" s="75"/>
      <c r="AB903" s="86"/>
      <c r="AC903" s="75"/>
      <c r="AE903" s="86"/>
      <c r="AF903" s="75"/>
      <c r="AH903" s="86"/>
      <c r="AI903" s="75"/>
      <c r="AK903" s="86"/>
      <c r="AL903" s="75"/>
    </row>
    <row r="904" spans="1:38" x14ac:dyDescent="0.2">
      <c r="A904" s="31"/>
      <c r="B904" s="83"/>
      <c r="D904" s="86"/>
      <c r="E904" s="75"/>
      <c r="G904" s="86"/>
      <c r="H904" s="75"/>
      <c r="J904" s="86"/>
      <c r="K904" s="75"/>
      <c r="M904" s="86"/>
      <c r="N904" s="75"/>
      <c r="P904" s="86"/>
      <c r="Q904" s="75"/>
      <c r="S904" s="86"/>
      <c r="T904" s="75"/>
      <c r="V904" s="86"/>
      <c r="W904" s="75"/>
      <c r="Y904" s="86"/>
      <c r="Z904" s="75"/>
      <c r="AB904" s="86"/>
      <c r="AC904" s="75"/>
      <c r="AE904" s="86"/>
      <c r="AF904" s="75"/>
      <c r="AH904" s="86"/>
      <c r="AI904" s="75"/>
      <c r="AK904" s="86"/>
      <c r="AL904" s="75"/>
    </row>
    <row r="905" spans="1:38" x14ac:dyDescent="0.2">
      <c r="A905" s="31"/>
      <c r="B905" s="83"/>
      <c r="D905" s="86"/>
      <c r="E905" s="75"/>
      <c r="G905" s="86"/>
      <c r="H905" s="75"/>
      <c r="J905" s="86"/>
      <c r="K905" s="75"/>
      <c r="M905" s="86"/>
      <c r="N905" s="75"/>
      <c r="P905" s="86"/>
      <c r="Q905" s="75"/>
      <c r="S905" s="86"/>
      <c r="T905" s="75"/>
      <c r="V905" s="86"/>
      <c r="W905" s="75"/>
      <c r="Y905" s="86"/>
      <c r="Z905" s="75"/>
      <c r="AB905" s="86"/>
      <c r="AC905" s="75"/>
      <c r="AE905" s="86"/>
      <c r="AF905" s="75"/>
      <c r="AH905" s="86"/>
      <c r="AI905" s="75"/>
      <c r="AK905" s="86"/>
      <c r="AL905" s="75"/>
    </row>
    <row r="906" spans="1:38" x14ac:dyDescent="0.2">
      <c r="A906" s="31"/>
      <c r="B906" s="83"/>
      <c r="D906" s="86"/>
      <c r="E906" s="75"/>
      <c r="G906" s="86"/>
      <c r="H906" s="75"/>
      <c r="J906" s="86"/>
      <c r="K906" s="75"/>
      <c r="M906" s="86"/>
      <c r="N906" s="75"/>
      <c r="P906" s="86"/>
      <c r="Q906" s="75"/>
      <c r="S906" s="86"/>
      <c r="T906" s="75"/>
      <c r="V906" s="86"/>
      <c r="W906" s="75"/>
      <c r="Y906" s="86"/>
      <c r="Z906" s="75"/>
      <c r="AB906" s="86"/>
      <c r="AC906" s="75"/>
      <c r="AE906" s="86"/>
      <c r="AF906" s="75"/>
      <c r="AH906" s="86"/>
      <c r="AI906" s="75"/>
      <c r="AK906" s="86"/>
      <c r="AL906" s="75"/>
    </row>
    <row r="907" spans="1:38" x14ac:dyDescent="0.2">
      <c r="A907" s="31"/>
      <c r="B907" s="83"/>
      <c r="D907" s="86"/>
      <c r="E907" s="75"/>
      <c r="G907" s="86"/>
      <c r="H907" s="75"/>
      <c r="J907" s="86"/>
      <c r="K907" s="75"/>
      <c r="M907" s="86"/>
      <c r="N907" s="75"/>
      <c r="P907" s="86"/>
      <c r="Q907" s="75"/>
      <c r="S907" s="86"/>
      <c r="T907" s="75"/>
      <c r="V907" s="86"/>
      <c r="W907" s="75"/>
      <c r="Y907" s="86"/>
      <c r="Z907" s="75"/>
      <c r="AB907" s="86"/>
      <c r="AC907" s="75"/>
      <c r="AE907" s="86"/>
      <c r="AF907" s="75"/>
      <c r="AH907" s="86"/>
      <c r="AI907" s="75"/>
      <c r="AK907" s="86"/>
      <c r="AL907" s="75"/>
    </row>
    <row r="908" spans="1:38" x14ac:dyDescent="0.2">
      <c r="A908" s="31"/>
      <c r="B908" s="83"/>
      <c r="D908" s="86"/>
      <c r="E908" s="75"/>
      <c r="G908" s="86"/>
      <c r="H908" s="75"/>
      <c r="J908" s="86"/>
      <c r="K908" s="75"/>
      <c r="M908" s="86"/>
      <c r="N908" s="75"/>
      <c r="P908" s="86"/>
      <c r="Q908" s="75"/>
      <c r="S908" s="86"/>
      <c r="T908" s="75"/>
      <c r="V908" s="86"/>
      <c r="W908" s="75"/>
      <c r="Y908" s="86"/>
      <c r="Z908" s="75"/>
      <c r="AB908" s="86"/>
      <c r="AC908" s="75"/>
      <c r="AE908" s="86"/>
      <c r="AF908" s="75"/>
      <c r="AH908" s="86"/>
      <c r="AI908" s="75"/>
      <c r="AK908" s="86"/>
      <c r="AL908" s="75"/>
    </row>
    <row r="909" spans="1:38" x14ac:dyDescent="0.2">
      <c r="A909" s="31"/>
      <c r="B909" s="83"/>
      <c r="D909" s="86"/>
      <c r="E909" s="75"/>
      <c r="G909" s="86"/>
      <c r="H909" s="75"/>
      <c r="J909" s="86"/>
      <c r="K909" s="75"/>
      <c r="M909" s="86"/>
      <c r="N909" s="75"/>
      <c r="P909" s="86"/>
      <c r="Q909" s="75"/>
      <c r="S909" s="86"/>
      <c r="T909" s="75"/>
      <c r="V909" s="86"/>
      <c r="W909" s="75"/>
      <c r="Y909" s="86"/>
      <c r="Z909" s="75"/>
      <c r="AB909" s="86"/>
      <c r="AC909" s="75"/>
      <c r="AE909" s="86"/>
      <c r="AF909" s="75"/>
      <c r="AH909" s="86"/>
      <c r="AI909" s="75"/>
      <c r="AK909" s="86"/>
      <c r="AL909" s="75"/>
    </row>
    <row r="910" spans="1:38" x14ac:dyDescent="0.2">
      <c r="A910" s="31"/>
      <c r="B910" s="83"/>
      <c r="D910" s="86"/>
      <c r="E910" s="75"/>
      <c r="G910" s="86"/>
      <c r="H910" s="75"/>
      <c r="J910" s="86"/>
      <c r="K910" s="75"/>
      <c r="M910" s="86"/>
      <c r="N910" s="75"/>
      <c r="P910" s="86"/>
      <c r="Q910" s="75"/>
      <c r="S910" s="86"/>
      <c r="T910" s="75"/>
      <c r="V910" s="86"/>
      <c r="W910" s="75"/>
      <c r="Y910" s="86"/>
      <c r="Z910" s="75"/>
      <c r="AB910" s="86"/>
      <c r="AC910" s="75"/>
      <c r="AE910" s="86"/>
      <c r="AF910" s="75"/>
      <c r="AH910" s="86"/>
      <c r="AI910" s="75"/>
      <c r="AK910" s="86"/>
      <c r="AL910" s="75"/>
    </row>
    <row r="911" spans="1:38" x14ac:dyDescent="0.2">
      <c r="A911" s="31"/>
      <c r="B911" s="83"/>
      <c r="D911" s="86"/>
      <c r="E911" s="75"/>
      <c r="G911" s="86"/>
      <c r="H911" s="75"/>
      <c r="J911" s="86"/>
      <c r="K911" s="75"/>
      <c r="M911" s="86"/>
      <c r="N911" s="75"/>
      <c r="P911" s="86"/>
      <c r="Q911" s="75"/>
      <c r="S911" s="86"/>
      <c r="T911" s="75"/>
      <c r="V911" s="86"/>
      <c r="W911" s="75"/>
      <c r="Y911" s="86"/>
      <c r="Z911" s="75"/>
      <c r="AB911" s="86"/>
      <c r="AC911" s="75"/>
      <c r="AE911" s="86"/>
      <c r="AF911" s="75"/>
      <c r="AH911" s="86"/>
      <c r="AI911" s="75"/>
      <c r="AK911" s="86"/>
      <c r="AL911" s="75"/>
    </row>
    <row r="912" spans="1:38" x14ac:dyDescent="0.2">
      <c r="A912" s="31"/>
      <c r="B912" s="83"/>
      <c r="D912" s="86"/>
      <c r="E912" s="75"/>
      <c r="G912" s="86"/>
      <c r="H912" s="75"/>
      <c r="J912" s="86"/>
      <c r="K912" s="75"/>
      <c r="M912" s="86"/>
      <c r="N912" s="75"/>
      <c r="P912" s="86"/>
      <c r="Q912" s="75"/>
      <c r="S912" s="86"/>
      <c r="T912" s="75"/>
      <c r="V912" s="86"/>
      <c r="W912" s="75"/>
      <c r="Y912" s="86"/>
      <c r="Z912" s="75"/>
      <c r="AB912" s="86"/>
      <c r="AC912" s="75"/>
      <c r="AE912" s="86"/>
      <c r="AF912" s="75"/>
      <c r="AH912" s="86"/>
      <c r="AI912" s="75"/>
      <c r="AK912" s="86"/>
      <c r="AL912" s="75"/>
    </row>
    <row r="913" spans="1:38" x14ac:dyDescent="0.2">
      <c r="A913" s="31"/>
      <c r="B913" s="83"/>
      <c r="D913" s="86"/>
      <c r="E913" s="75"/>
      <c r="G913" s="86"/>
      <c r="H913" s="75"/>
      <c r="J913" s="86"/>
      <c r="K913" s="75"/>
      <c r="M913" s="86"/>
      <c r="N913" s="75"/>
      <c r="P913" s="86"/>
      <c r="Q913" s="75"/>
      <c r="S913" s="86"/>
      <c r="T913" s="75"/>
      <c r="V913" s="86"/>
      <c r="W913" s="75"/>
      <c r="Y913" s="86"/>
      <c r="Z913" s="75"/>
      <c r="AB913" s="86"/>
      <c r="AC913" s="75"/>
      <c r="AE913" s="86"/>
      <c r="AF913" s="75"/>
      <c r="AH913" s="86"/>
      <c r="AI913" s="75"/>
      <c r="AK913" s="86"/>
      <c r="AL913" s="75"/>
    </row>
    <row r="914" spans="1:38" x14ac:dyDescent="0.2">
      <c r="A914" s="31"/>
      <c r="B914" s="83"/>
      <c r="D914" s="86"/>
      <c r="E914" s="75"/>
      <c r="G914" s="86"/>
      <c r="H914" s="75"/>
      <c r="J914" s="86"/>
      <c r="K914" s="75"/>
      <c r="M914" s="86"/>
      <c r="N914" s="75"/>
      <c r="P914" s="86"/>
      <c r="Q914" s="75"/>
      <c r="S914" s="86"/>
      <c r="T914" s="75"/>
      <c r="V914" s="86"/>
      <c r="W914" s="75"/>
      <c r="Y914" s="86"/>
      <c r="Z914" s="75"/>
      <c r="AB914" s="86"/>
      <c r="AC914" s="75"/>
      <c r="AE914" s="86"/>
      <c r="AF914" s="75"/>
      <c r="AH914" s="86"/>
      <c r="AI914" s="75"/>
      <c r="AK914" s="86"/>
      <c r="AL914" s="75"/>
    </row>
    <row r="915" spans="1:38" x14ac:dyDescent="0.2">
      <c r="A915" s="31"/>
      <c r="B915" s="83"/>
      <c r="D915" s="86"/>
      <c r="E915" s="75"/>
      <c r="G915" s="86"/>
      <c r="H915" s="75"/>
      <c r="J915" s="86"/>
      <c r="K915" s="75"/>
      <c r="M915" s="86"/>
      <c r="N915" s="75"/>
      <c r="P915" s="86"/>
      <c r="Q915" s="75"/>
      <c r="S915" s="86"/>
      <c r="T915" s="75"/>
      <c r="V915" s="86"/>
      <c r="W915" s="75"/>
      <c r="Y915" s="86"/>
      <c r="Z915" s="75"/>
      <c r="AB915" s="86"/>
      <c r="AC915" s="75"/>
      <c r="AE915" s="86"/>
      <c r="AF915" s="75"/>
      <c r="AH915" s="86"/>
      <c r="AI915" s="75"/>
      <c r="AK915" s="86"/>
      <c r="AL915" s="75"/>
    </row>
    <row r="916" spans="1:38" x14ac:dyDescent="0.2">
      <c r="A916" s="31"/>
      <c r="B916" s="83"/>
      <c r="D916" s="86"/>
      <c r="E916" s="75"/>
      <c r="G916" s="86"/>
      <c r="H916" s="75"/>
      <c r="J916" s="86"/>
      <c r="K916" s="75"/>
      <c r="M916" s="86"/>
      <c r="N916" s="75"/>
      <c r="P916" s="86"/>
      <c r="Q916" s="75"/>
      <c r="S916" s="86"/>
      <c r="T916" s="75"/>
      <c r="V916" s="86"/>
      <c r="W916" s="75"/>
      <c r="Y916" s="86"/>
      <c r="Z916" s="75"/>
      <c r="AB916" s="86"/>
      <c r="AC916" s="75"/>
      <c r="AE916" s="86"/>
      <c r="AF916" s="75"/>
      <c r="AH916" s="86"/>
      <c r="AI916" s="75"/>
      <c r="AK916" s="86"/>
      <c r="AL916" s="75"/>
    </row>
    <row r="917" spans="1:38" x14ac:dyDescent="0.2">
      <c r="A917" s="31"/>
      <c r="B917" s="83"/>
      <c r="D917" s="86"/>
      <c r="E917" s="75"/>
      <c r="G917" s="86"/>
      <c r="H917" s="75"/>
      <c r="J917" s="86"/>
      <c r="K917" s="75"/>
      <c r="M917" s="86"/>
      <c r="N917" s="75"/>
      <c r="P917" s="86"/>
      <c r="Q917" s="75"/>
      <c r="S917" s="86"/>
      <c r="T917" s="75"/>
      <c r="V917" s="86"/>
      <c r="W917" s="75"/>
      <c r="Y917" s="86"/>
      <c r="Z917" s="75"/>
      <c r="AB917" s="86"/>
      <c r="AC917" s="75"/>
      <c r="AE917" s="86"/>
      <c r="AF917" s="75"/>
      <c r="AH917" s="86"/>
      <c r="AI917" s="75"/>
      <c r="AK917" s="86"/>
      <c r="AL917" s="75"/>
    </row>
    <row r="918" spans="1:38" x14ac:dyDescent="0.2">
      <c r="A918" s="31"/>
      <c r="B918" s="83"/>
      <c r="D918" s="86"/>
      <c r="E918" s="75"/>
      <c r="G918" s="86"/>
      <c r="H918" s="75"/>
      <c r="J918" s="86"/>
      <c r="K918" s="75"/>
      <c r="M918" s="86"/>
      <c r="N918" s="75"/>
      <c r="P918" s="86"/>
      <c r="Q918" s="75"/>
      <c r="S918" s="86"/>
      <c r="T918" s="75"/>
      <c r="V918" s="86"/>
      <c r="W918" s="75"/>
      <c r="Y918" s="86"/>
      <c r="Z918" s="75"/>
      <c r="AB918" s="86"/>
      <c r="AC918" s="75"/>
      <c r="AE918" s="86"/>
      <c r="AF918" s="75"/>
      <c r="AH918" s="86"/>
      <c r="AI918" s="75"/>
      <c r="AK918" s="86"/>
      <c r="AL918" s="75"/>
    </row>
    <row r="919" spans="1:38" x14ac:dyDescent="0.2">
      <c r="A919" s="31"/>
      <c r="B919" s="83"/>
      <c r="D919" s="86"/>
      <c r="E919" s="75"/>
      <c r="G919" s="86"/>
      <c r="H919" s="75"/>
      <c r="J919" s="86"/>
      <c r="K919" s="75"/>
      <c r="M919" s="86"/>
      <c r="N919" s="75"/>
      <c r="P919" s="86"/>
      <c r="Q919" s="75"/>
      <c r="S919" s="86"/>
      <c r="T919" s="75"/>
      <c r="V919" s="86"/>
      <c r="W919" s="75"/>
      <c r="Y919" s="86"/>
      <c r="Z919" s="75"/>
      <c r="AB919" s="86"/>
      <c r="AC919" s="75"/>
      <c r="AE919" s="86"/>
      <c r="AF919" s="75"/>
      <c r="AH919" s="86"/>
      <c r="AI919" s="75"/>
      <c r="AK919" s="86"/>
      <c r="AL919" s="75"/>
    </row>
    <row r="920" spans="1:38" x14ac:dyDescent="0.2">
      <c r="A920" s="31"/>
      <c r="B920" s="83"/>
      <c r="D920" s="86"/>
      <c r="E920" s="75"/>
      <c r="G920" s="86"/>
      <c r="H920" s="75"/>
      <c r="J920" s="86"/>
      <c r="K920" s="75"/>
      <c r="M920" s="86"/>
      <c r="N920" s="75"/>
      <c r="P920" s="86"/>
      <c r="Q920" s="75"/>
      <c r="S920" s="86"/>
      <c r="T920" s="75"/>
      <c r="V920" s="86"/>
      <c r="W920" s="75"/>
      <c r="Y920" s="86"/>
      <c r="Z920" s="75"/>
      <c r="AB920" s="86"/>
      <c r="AC920" s="75"/>
      <c r="AE920" s="86"/>
      <c r="AF920" s="75"/>
      <c r="AH920" s="86"/>
      <c r="AI920" s="75"/>
      <c r="AK920" s="86"/>
      <c r="AL920" s="75"/>
    </row>
    <row r="921" spans="1:38" x14ac:dyDescent="0.2">
      <c r="A921" s="31"/>
      <c r="B921" s="83"/>
      <c r="D921" s="86"/>
      <c r="E921" s="75"/>
      <c r="G921" s="86"/>
      <c r="H921" s="75"/>
      <c r="J921" s="86"/>
      <c r="K921" s="75"/>
      <c r="M921" s="86"/>
      <c r="N921" s="75"/>
      <c r="P921" s="86"/>
      <c r="Q921" s="75"/>
      <c r="S921" s="86"/>
      <c r="T921" s="75"/>
      <c r="V921" s="86"/>
      <c r="W921" s="75"/>
      <c r="Y921" s="86"/>
      <c r="Z921" s="75"/>
      <c r="AB921" s="86"/>
      <c r="AC921" s="75"/>
      <c r="AE921" s="86"/>
      <c r="AF921" s="75"/>
      <c r="AH921" s="86"/>
      <c r="AI921" s="75"/>
      <c r="AK921" s="86"/>
      <c r="AL921" s="75"/>
    </row>
    <row r="922" spans="1:38" x14ac:dyDescent="0.2">
      <c r="A922" s="31"/>
      <c r="B922" s="83"/>
      <c r="D922" s="86"/>
      <c r="E922" s="75"/>
      <c r="G922" s="86"/>
      <c r="H922" s="75"/>
      <c r="J922" s="86"/>
      <c r="K922" s="75"/>
      <c r="M922" s="86"/>
      <c r="N922" s="75"/>
      <c r="P922" s="86"/>
      <c r="Q922" s="75"/>
      <c r="S922" s="86"/>
      <c r="T922" s="75"/>
      <c r="V922" s="86"/>
      <c r="W922" s="75"/>
      <c r="Y922" s="86"/>
      <c r="Z922" s="75"/>
      <c r="AB922" s="86"/>
      <c r="AC922" s="75"/>
      <c r="AE922" s="86"/>
      <c r="AF922" s="75"/>
      <c r="AH922" s="86"/>
      <c r="AI922" s="75"/>
      <c r="AK922" s="86"/>
      <c r="AL922" s="75"/>
    </row>
    <row r="923" spans="1:38" x14ac:dyDescent="0.2">
      <c r="A923" s="31"/>
      <c r="B923" s="83"/>
      <c r="D923" s="86"/>
      <c r="E923" s="75"/>
      <c r="G923" s="86"/>
      <c r="H923" s="75"/>
      <c r="J923" s="86"/>
      <c r="K923" s="75"/>
      <c r="M923" s="86"/>
      <c r="N923" s="75"/>
      <c r="P923" s="86"/>
      <c r="Q923" s="75"/>
      <c r="S923" s="86"/>
      <c r="T923" s="75"/>
      <c r="V923" s="86"/>
      <c r="W923" s="75"/>
      <c r="Y923" s="86"/>
      <c r="Z923" s="75"/>
      <c r="AB923" s="86"/>
      <c r="AC923" s="75"/>
      <c r="AE923" s="86"/>
      <c r="AF923" s="75"/>
      <c r="AH923" s="86"/>
      <c r="AI923" s="75"/>
      <c r="AK923" s="86"/>
      <c r="AL923" s="75"/>
    </row>
    <row r="924" spans="1:38" x14ac:dyDescent="0.2">
      <c r="A924" s="31"/>
      <c r="B924" s="83"/>
      <c r="D924" s="86"/>
      <c r="E924" s="75"/>
      <c r="G924" s="86"/>
      <c r="H924" s="75"/>
      <c r="J924" s="86"/>
      <c r="K924" s="75"/>
      <c r="M924" s="86"/>
      <c r="N924" s="75"/>
      <c r="P924" s="86"/>
      <c r="Q924" s="75"/>
      <c r="S924" s="86"/>
      <c r="T924" s="75"/>
      <c r="V924" s="86"/>
      <c r="W924" s="75"/>
      <c r="Y924" s="86"/>
      <c r="Z924" s="75"/>
      <c r="AB924" s="86"/>
      <c r="AC924" s="75"/>
      <c r="AE924" s="86"/>
      <c r="AF924" s="75"/>
      <c r="AH924" s="86"/>
      <c r="AI924" s="75"/>
      <c r="AK924" s="86"/>
      <c r="AL924" s="75"/>
    </row>
    <row r="925" spans="1:38" x14ac:dyDescent="0.2">
      <c r="A925" s="31"/>
      <c r="B925" s="83"/>
      <c r="D925" s="86"/>
      <c r="E925" s="75"/>
      <c r="G925" s="86"/>
      <c r="H925" s="75"/>
      <c r="J925" s="86"/>
      <c r="K925" s="75"/>
      <c r="M925" s="86"/>
      <c r="N925" s="75"/>
      <c r="P925" s="86"/>
      <c r="Q925" s="75"/>
      <c r="S925" s="86"/>
      <c r="T925" s="75"/>
      <c r="V925" s="86"/>
      <c r="W925" s="75"/>
      <c r="Y925" s="86"/>
      <c r="Z925" s="75"/>
      <c r="AB925" s="86"/>
      <c r="AC925" s="75"/>
      <c r="AE925" s="86"/>
      <c r="AF925" s="75"/>
      <c r="AH925" s="86"/>
      <c r="AI925" s="75"/>
      <c r="AK925" s="86"/>
      <c r="AL925" s="75"/>
    </row>
    <row r="926" spans="1:38" x14ac:dyDescent="0.2">
      <c r="A926" s="31"/>
      <c r="B926" s="83"/>
      <c r="D926" s="86"/>
      <c r="E926" s="75"/>
      <c r="G926" s="86"/>
      <c r="H926" s="75"/>
      <c r="J926" s="86"/>
      <c r="K926" s="75"/>
      <c r="M926" s="86"/>
      <c r="N926" s="75"/>
      <c r="P926" s="86"/>
      <c r="Q926" s="75"/>
      <c r="S926" s="86"/>
      <c r="T926" s="75"/>
      <c r="V926" s="86"/>
      <c r="W926" s="75"/>
      <c r="Y926" s="86"/>
      <c r="Z926" s="75"/>
      <c r="AB926" s="86"/>
      <c r="AC926" s="75"/>
      <c r="AE926" s="86"/>
      <c r="AF926" s="75"/>
      <c r="AH926" s="86"/>
      <c r="AI926" s="75"/>
      <c r="AK926" s="86"/>
      <c r="AL926" s="75"/>
    </row>
    <row r="927" spans="1:38" x14ac:dyDescent="0.2">
      <c r="A927" s="31"/>
      <c r="B927" s="83"/>
      <c r="D927" s="86"/>
      <c r="E927" s="75"/>
      <c r="G927" s="86"/>
      <c r="H927" s="75"/>
      <c r="J927" s="86"/>
      <c r="K927" s="75"/>
      <c r="M927" s="86"/>
      <c r="N927" s="75"/>
      <c r="P927" s="86"/>
      <c r="Q927" s="75"/>
      <c r="S927" s="86"/>
      <c r="T927" s="75"/>
      <c r="V927" s="86"/>
      <c r="W927" s="75"/>
      <c r="Y927" s="86"/>
      <c r="Z927" s="75"/>
      <c r="AB927" s="86"/>
      <c r="AC927" s="75"/>
      <c r="AE927" s="86"/>
      <c r="AF927" s="75"/>
      <c r="AH927" s="86"/>
      <c r="AI927" s="75"/>
      <c r="AK927" s="86"/>
      <c r="AL927" s="75"/>
    </row>
    <row r="928" spans="1:38" x14ac:dyDescent="0.2">
      <c r="A928" s="31"/>
      <c r="B928" s="83"/>
      <c r="D928" s="86"/>
      <c r="E928" s="75"/>
      <c r="G928" s="86"/>
      <c r="H928" s="75"/>
      <c r="J928" s="86"/>
      <c r="K928" s="75"/>
      <c r="M928" s="86"/>
      <c r="N928" s="75"/>
      <c r="P928" s="86"/>
      <c r="Q928" s="75"/>
      <c r="S928" s="86"/>
      <c r="T928" s="75"/>
      <c r="V928" s="86"/>
      <c r="W928" s="75"/>
      <c r="Y928" s="86"/>
      <c r="Z928" s="75"/>
      <c r="AB928" s="86"/>
      <c r="AC928" s="75"/>
      <c r="AE928" s="86"/>
      <c r="AF928" s="75"/>
      <c r="AH928" s="86"/>
      <c r="AI928" s="75"/>
      <c r="AK928" s="86"/>
      <c r="AL928" s="75"/>
    </row>
    <row r="929" spans="1:38" x14ac:dyDescent="0.2">
      <c r="A929" s="31"/>
      <c r="B929" s="83"/>
      <c r="D929" s="86"/>
      <c r="E929" s="75"/>
      <c r="G929" s="86"/>
      <c r="H929" s="75"/>
      <c r="J929" s="86"/>
      <c r="K929" s="75"/>
      <c r="M929" s="86"/>
      <c r="N929" s="75"/>
      <c r="P929" s="86"/>
      <c r="Q929" s="75"/>
      <c r="S929" s="86"/>
      <c r="T929" s="75"/>
      <c r="V929" s="86"/>
      <c r="W929" s="75"/>
      <c r="Y929" s="86"/>
      <c r="Z929" s="75"/>
      <c r="AB929" s="86"/>
      <c r="AC929" s="75"/>
      <c r="AE929" s="86"/>
      <c r="AF929" s="75"/>
      <c r="AH929" s="86"/>
      <c r="AI929" s="75"/>
      <c r="AK929" s="86"/>
      <c r="AL929" s="75"/>
    </row>
    <row r="930" spans="1:38" x14ac:dyDescent="0.2">
      <c r="A930" s="31"/>
      <c r="B930" s="83"/>
      <c r="D930" s="86"/>
      <c r="E930" s="75"/>
      <c r="G930" s="86"/>
      <c r="H930" s="75"/>
      <c r="J930" s="86"/>
      <c r="K930" s="75"/>
      <c r="M930" s="86"/>
      <c r="N930" s="75"/>
      <c r="P930" s="86"/>
      <c r="Q930" s="75"/>
      <c r="S930" s="86"/>
      <c r="T930" s="75"/>
      <c r="V930" s="86"/>
      <c r="W930" s="75"/>
      <c r="Y930" s="86"/>
      <c r="Z930" s="75"/>
      <c r="AB930" s="86"/>
      <c r="AC930" s="75"/>
      <c r="AE930" s="86"/>
      <c r="AF930" s="75"/>
      <c r="AH930" s="86"/>
      <c r="AI930" s="75"/>
      <c r="AK930" s="86"/>
      <c r="AL930" s="75"/>
    </row>
    <row r="931" spans="1:38" x14ac:dyDescent="0.2">
      <c r="A931" s="31"/>
      <c r="B931" s="83"/>
      <c r="D931" s="86"/>
      <c r="E931" s="75"/>
      <c r="G931" s="86"/>
      <c r="H931" s="75"/>
      <c r="J931" s="86"/>
      <c r="K931" s="75"/>
      <c r="M931" s="86"/>
      <c r="N931" s="75"/>
      <c r="P931" s="86"/>
      <c r="Q931" s="75"/>
      <c r="S931" s="86"/>
      <c r="T931" s="75"/>
      <c r="V931" s="86"/>
      <c r="W931" s="75"/>
      <c r="Y931" s="86"/>
      <c r="Z931" s="75"/>
      <c r="AB931" s="86"/>
      <c r="AC931" s="75"/>
      <c r="AE931" s="86"/>
      <c r="AF931" s="75"/>
      <c r="AH931" s="86"/>
      <c r="AI931" s="75"/>
      <c r="AK931" s="86"/>
      <c r="AL931" s="75"/>
    </row>
    <row r="932" spans="1:38" x14ac:dyDescent="0.2">
      <c r="A932" s="31"/>
      <c r="B932" s="83"/>
      <c r="D932" s="86"/>
      <c r="E932" s="75"/>
      <c r="G932" s="86"/>
      <c r="H932" s="75"/>
      <c r="J932" s="86"/>
      <c r="K932" s="75"/>
      <c r="M932" s="86"/>
      <c r="N932" s="75"/>
      <c r="P932" s="86"/>
      <c r="Q932" s="75"/>
      <c r="S932" s="86"/>
      <c r="T932" s="75"/>
      <c r="V932" s="86"/>
      <c r="W932" s="75"/>
      <c r="Y932" s="86"/>
      <c r="Z932" s="75"/>
      <c r="AB932" s="86"/>
      <c r="AC932" s="75"/>
      <c r="AE932" s="86"/>
      <c r="AF932" s="75"/>
      <c r="AH932" s="86"/>
      <c r="AI932" s="75"/>
      <c r="AK932" s="86"/>
      <c r="AL932" s="75"/>
    </row>
    <row r="933" spans="1:38" x14ac:dyDescent="0.2">
      <c r="A933" s="31"/>
      <c r="B933" s="83"/>
      <c r="D933" s="86"/>
      <c r="E933" s="75"/>
      <c r="G933" s="86"/>
      <c r="H933" s="75"/>
      <c r="J933" s="86"/>
      <c r="K933" s="75"/>
      <c r="M933" s="86"/>
      <c r="N933" s="75"/>
      <c r="P933" s="86"/>
      <c r="Q933" s="75"/>
      <c r="S933" s="86"/>
      <c r="T933" s="75"/>
      <c r="V933" s="86"/>
      <c r="W933" s="75"/>
      <c r="Y933" s="86"/>
      <c r="Z933" s="75"/>
      <c r="AB933" s="86"/>
      <c r="AC933" s="75"/>
      <c r="AE933" s="86"/>
      <c r="AF933" s="75"/>
      <c r="AH933" s="86"/>
      <c r="AI933" s="75"/>
      <c r="AK933" s="86"/>
      <c r="AL933" s="75"/>
    </row>
    <row r="934" spans="1:38" x14ac:dyDescent="0.2">
      <c r="A934" s="31"/>
      <c r="B934" s="83"/>
      <c r="D934" s="86"/>
      <c r="E934" s="75"/>
      <c r="G934" s="86"/>
      <c r="H934" s="75"/>
      <c r="J934" s="86"/>
      <c r="K934" s="75"/>
      <c r="M934" s="86"/>
      <c r="N934" s="75"/>
      <c r="P934" s="86"/>
      <c r="Q934" s="75"/>
      <c r="S934" s="86"/>
      <c r="T934" s="75"/>
      <c r="V934" s="86"/>
      <c r="W934" s="75"/>
      <c r="Y934" s="86"/>
      <c r="Z934" s="75"/>
      <c r="AB934" s="86"/>
      <c r="AC934" s="75"/>
      <c r="AE934" s="86"/>
      <c r="AF934" s="75"/>
      <c r="AH934" s="86"/>
      <c r="AI934" s="75"/>
      <c r="AK934" s="86"/>
      <c r="AL934" s="75"/>
    </row>
    <row r="935" spans="1:38" x14ac:dyDescent="0.2">
      <c r="A935" s="31"/>
      <c r="B935" s="83"/>
      <c r="D935" s="86"/>
      <c r="E935" s="75"/>
      <c r="G935" s="86"/>
      <c r="H935" s="75"/>
      <c r="J935" s="86"/>
      <c r="K935" s="75"/>
      <c r="M935" s="86"/>
      <c r="N935" s="75"/>
      <c r="P935" s="86"/>
      <c r="Q935" s="75"/>
      <c r="S935" s="86"/>
      <c r="T935" s="75"/>
      <c r="V935" s="86"/>
      <c r="W935" s="75"/>
      <c r="Y935" s="86"/>
      <c r="Z935" s="75"/>
      <c r="AB935" s="86"/>
      <c r="AC935" s="75"/>
      <c r="AE935" s="86"/>
      <c r="AF935" s="75"/>
      <c r="AH935" s="86"/>
      <c r="AI935" s="75"/>
      <c r="AK935" s="86"/>
      <c r="AL935" s="75"/>
    </row>
    <row r="936" spans="1:38" x14ac:dyDescent="0.2">
      <c r="A936" s="31"/>
      <c r="B936" s="83"/>
      <c r="D936" s="86"/>
      <c r="E936" s="75"/>
      <c r="G936" s="86"/>
      <c r="H936" s="75"/>
      <c r="J936" s="86"/>
      <c r="K936" s="75"/>
      <c r="M936" s="86"/>
      <c r="N936" s="75"/>
      <c r="P936" s="86"/>
      <c r="Q936" s="75"/>
      <c r="S936" s="86"/>
      <c r="T936" s="75"/>
      <c r="V936" s="86"/>
      <c r="W936" s="75"/>
      <c r="Y936" s="86"/>
      <c r="Z936" s="75"/>
      <c r="AB936" s="86"/>
      <c r="AC936" s="75"/>
      <c r="AE936" s="86"/>
      <c r="AF936" s="75"/>
      <c r="AH936" s="86"/>
      <c r="AI936" s="75"/>
      <c r="AK936" s="86"/>
      <c r="AL936" s="75"/>
    </row>
    <row r="937" spans="1:38" x14ac:dyDescent="0.2">
      <c r="A937" s="31"/>
      <c r="B937" s="83"/>
      <c r="D937" s="86"/>
      <c r="E937" s="75"/>
      <c r="G937" s="86"/>
      <c r="H937" s="75"/>
      <c r="J937" s="86"/>
      <c r="K937" s="75"/>
      <c r="M937" s="86"/>
      <c r="N937" s="75"/>
      <c r="P937" s="86"/>
      <c r="Q937" s="75"/>
      <c r="S937" s="86"/>
      <c r="T937" s="75"/>
      <c r="V937" s="86"/>
      <c r="W937" s="75"/>
      <c r="Y937" s="86"/>
      <c r="Z937" s="75"/>
      <c r="AB937" s="86"/>
      <c r="AC937" s="75"/>
      <c r="AE937" s="86"/>
      <c r="AF937" s="75"/>
      <c r="AH937" s="86"/>
      <c r="AI937" s="75"/>
      <c r="AK937" s="86"/>
      <c r="AL937" s="75"/>
    </row>
    <row r="938" spans="1:38" x14ac:dyDescent="0.2">
      <c r="A938" s="31"/>
      <c r="B938" s="83"/>
      <c r="D938" s="86"/>
      <c r="E938" s="75"/>
      <c r="G938" s="86"/>
      <c r="H938" s="75"/>
      <c r="J938" s="86"/>
      <c r="K938" s="75"/>
      <c r="M938" s="86"/>
      <c r="N938" s="75"/>
      <c r="P938" s="86"/>
      <c r="Q938" s="75"/>
      <c r="S938" s="86"/>
      <c r="T938" s="75"/>
      <c r="V938" s="86"/>
      <c r="W938" s="75"/>
      <c r="Y938" s="86"/>
      <c r="Z938" s="75"/>
      <c r="AB938" s="86"/>
      <c r="AC938" s="75"/>
      <c r="AE938" s="86"/>
      <c r="AF938" s="75"/>
      <c r="AH938" s="86"/>
      <c r="AI938" s="75"/>
      <c r="AK938" s="86"/>
      <c r="AL938" s="75"/>
    </row>
    <row r="939" spans="1:38" x14ac:dyDescent="0.2">
      <c r="A939" s="31"/>
      <c r="B939" s="83"/>
      <c r="D939" s="86"/>
      <c r="E939" s="75"/>
      <c r="G939" s="86"/>
      <c r="H939" s="75"/>
      <c r="J939" s="86"/>
      <c r="K939" s="75"/>
      <c r="M939" s="86"/>
      <c r="N939" s="75"/>
      <c r="P939" s="86"/>
      <c r="Q939" s="75"/>
      <c r="S939" s="86"/>
      <c r="T939" s="75"/>
      <c r="V939" s="86"/>
      <c r="W939" s="75"/>
      <c r="Y939" s="86"/>
      <c r="Z939" s="75"/>
      <c r="AB939" s="86"/>
      <c r="AC939" s="75"/>
      <c r="AE939" s="86"/>
      <c r="AF939" s="75"/>
      <c r="AH939" s="86"/>
      <c r="AI939" s="75"/>
      <c r="AK939" s="86"/>
      <c r="AL939" s="75"/>
    </row>
    <row r="940" spans="1:38" x14ac:dyDescent="0.2">
      <c r="A940" s="31"/>
      <c r="B940" s="83"/>
      <c r="D940" s="86"/>
      <c r="E940" s="75"/>
      <c r="G940" s="86"/>
      <c r="H940" s="75"/>
      <c r="J940" s="86"/>
      <c r="K940" s="75"/>
      <c r="M940" s="86"/>
      <c r="N940" s="75"/>
      <c r="P940" s="86"/>
      <c r="Q940" s="75"/>
      <c r="S940" s="86"/>
      <c r="T940" s="75"/>
      <c r="V940" s="86"/>
      <c r="W940" s="75"/>
      <c r="Y940" s="86"/>
      <c r="Z940" s="75"/>
      <c r="AB940" s="86"/>
      <c r="AC940" s="75"/>
      <c r="AE940" s="86"/>
      <c r="AF940" s="75"/>
      <c r="AH940" s="86"/>
      <c r="AI940" s="75"/>
      <c r="AK940" s="86"/>
      <c r="AL940" s="75"/>
    </row>
    <row r="941" spans="1:38" x14ac:dyDescent="0.2">
      <c r="A941" s="31"/>
      <c r="B941" s="83"/>
      <c r="D941" s="86"/>
      <c r="E941" s="75"/>
      <c r="G941" s="86"/>
      <c r="H941" s="75"/>
      <c r="J941" s="86"/>
      <c r="K941" s="75"/>
      <c r="M941" s="86"/>
      <c r="N941" s="75"/>
      <c r="P941" s="86"/>
      <c r="Q941" s="75"/>
      <c r="S941" s="86"/>
      <c r="T941" s="75"/>
      <c r="V941" s="86"/>
      <c r="W941" s="75"/>
      <c r="Y941" s="86"/>
      <c r="Z941" s="75"/>
      <c r="AB941" s="86"/>
      <c r="AC941" s="75"/>
      <c r="AE941" s="86"/>
      <c r="AF941" s="75"/>
      <c r="AH941" s="86"/>
      <c r="AI941" s="75"/>
      <c r="AK941" s="86"/>
      <c r="AL941" s="75"/>
    </row>
    <row r="942" spans="1:38" x14ac:dyDescent="0.2">
      <c r="A942" s="31"/>
      <c r="B942" s="83"/>
      <c r="D942" s="86"/>
      <c r="E942" s="75"/>
      <c r="G942" s="86"/>
      <c r="H942" s="75"/>
      <c r="J942" s="86"/>
      <c r="K942" s="75"/>
      <c r="M942" s="86"/>
      <c r="N942" s="75"/>
      <c r="P942" s="86"/>
      <c r="Q942" s="75"/>
      <c r="S942" s="86"/>
      <c r="T942" s="75"/>
      <c r="V942" s="86"/>
      <c r="W942" s="75"/>
      <c r="Y942" s="86"/>
      <c r="Z942" s="75"/>
      <c r="AB942" s="86"/>
      <c r="AC942" s="75"/>
      <c r="AE942" s="86"/>
      <c r="AF942" s="75"/>
      <c r="AH942" s="86"/>
      <c r="AI942" s="75"/>
      <c r="AK942" s="86"/>
      <c r="AL942" s="75"/>
    </row>
    <row r="943" spans="1:38" x14ac:dyDescent="0.2">
      <c r="A943" s="31"/>
      <c r="B943" s="83"/>
      <c r="D943" s="86"/>
      <c r="E943" s="75"/>
      <c r="G943" s="86"/>
      <c r="H943" s="75"/>
      <c r="J943" s="86"/>
      <c r="K943" s="75"/>
      <c r="M943" s="86"/>
      <c r="N943" s="75"/>
      <c r="P943" s="86"/>
      <c r="Q943" s="75"/>
      <c r="S943" s="86"/>
      <c r="T943" s="75"/>
      <c r="V943" s="86"/>
      <c r="W943" s="75"/>
      <c r="Y943" s="86"/>
      <c r="Z943" s="75"/>
      <c r="AB943" s="86"/>
      <c r="AC943" s="75"/>
      <c r="AE943" s="86"/>
      <c r="AF943" s="75"/>
      <c r="AH943" s="86"/>
      <c r="AI943" s="75"/>
      <c r="AK943" s="86"/>
      <c r="AL943" s="75"/>
    </row>
    <row r="944" spans="1:38" x14ac:dyDescent="0.2">
      <c r="A944" s="31"/>
      <c r="B944" s="83"/>
      <c r="D944" s="86"/>
      <c r="E944" s="75"/>
      <c r="G944" s="86"/>
      <c r="H944" s="75"/>
      <c r="J944" s="86"/>
      <c r="K944" s="75"/>
      <c r="M944" s="86"/>
      <c r="N944" s="75"/>
      <c r="P944" s="86"/>
      <c r="Q944" s="75"/>
      <c r="S944" s="86"/>
      <c r="T944" s="75"/>
      <c r="V944" s="86"/>
      <c r="W944" s="75"/>
      <c r="Y944" s="86"/>
      <c r="Z944" s="75"/>
      <c r="AB944" s="86"/>
      <c r="AC944" s="75"/>
      <c r="AE944" s="86"/>
      <c r="AF944" s="75"/>
      <c r="AH944" s="86"/>
      <c r="AI944" s="75"/>
      <c r="AK944" s="86"/>
      <c r="AL944" s="75"/>
    </row>
    <row r="945" spans="1:38" x14ac:dyDescent="0.2">
      <c r="A945" s="31"/>
      <c r="B945" s="83"/>
      <c r="D945" s="86"/>
      <c r="E945" s="75"/>
      <c r="G945" s="86"/>
      <c r="H945" s="75"/>
      <c r="J945" s="86"/>
      <c r="K945" s="75"/>
      <c r="M945" s="86"/>
      <c r="N945" s="75"/>
      <c r="P945" s="86"/>
      <c r="Q945" s="75"/>
      <c r="S945" s="86"/>
      <c r="T945" s="75"/>
      <c r="V945" s="86"/>
      <c r="W945" s="75"/>
      <c r="Y945" s="86"/>
      <c r="Z945" s="75"/>
      <c r="AB945" s="86"/>
      <c r="AC945" s="75"/>
      <c r="AE945" s="86"/>
      <c r="AF945" s="75"/>
      <c r="AH945" s="86"/>
      <c r="AI945" s="75"/>
      <c r="AK945" s="86"/>
      <c r="AL945" s="75"/>
    </row>
    <row r="946" spans="1:38" x14ac:dyDescent="0.2">
      <c r="A946" s="31"/>
      <c r="B946" s="83"/>
      <c r="D946" s="86"/>
      <c r="E946" s="75"/>
      <c r="G946" s="86"/>
      <c r="H946" s="75"/>
      <c r="J946" s="86"/>
      <c r="K946" s="75"/>
      <c r="M946" s="86"/>
      <c r="N946" s="75"/>
      <c r="P946" s="86"/>
      <c r="Q946" s="75"/>
      <c r="S946" s="86"/>
      <c r="T946" s="75"/>
      <c r="V946" s="86"/>
      <c r="W946" s="75"/>
      <c r="Y946" s="86"/>
      <c r="Z946" s="75"/>
      <c r="AB946" s="86"/>
      <c r="AC946" s="75"/>
      <c r="AE946" s="86"/>
      <c r="AF946" s="75"/>
      <c r="AH946" s="86"/>
      <c r="AI946" s="75"/>
      <c r="AK946" s="86"/>
      <c r="AL946" s="75"/>
    </row>
    <row r="947" spans="1:38" x14ac:dyDescent="0.2">
      <c r="A947" s="31"/>
      <c r="B947" s="83"/>
      <c r="D947" s="86"/>
      <c r="E947" s="75"/>
      <c r="G947" s="86"/>
      <c r="H947" s="75"/>
      <c r="J947" s="86"/>
      <c r="K947" s="75"/>
      <c r="M947" s="86"/>
      <c r="N947" s="75"/>
      <c r="P947" s="86"/>
      <c r="Q947" s="75"/>
      <c r="S947" s="86"/>
      <c r="T947" s="75"/>
      <c r="V947" s="86"/>
      <c r="W947" s="75"/>
      <c r="Y947" s="86"/>
      <c r="Z947" s="75"/>
      <c r="AB947" s="86"/>
      <c r="AC947" s="75"/>
      <c r="AE947" s="86"/>
      <c r="AF947" s="75"/>
      <c r="AH947" s="86"/>
      <c r="AI947" s="75"/>
      <c r="AK947" s="86"/>
      <c r="AL947" s="75"/>
    </row>
    <row r="948" spans="1:38" x14ac:dyDescent="0.2">
      <c r="A948" s="31"/>
      <c r="B948" s="83"/>
      <c r="D948" s="86"/>
      <c r="E948" s="75"/>
      <c r="G948" s="86"/>
      <c r="H948" s="75"/>
      <c r="J948" s="86"/>
      <c r="K948" s="75"/>
      <c r="M948" s="86"/>
      <c r="N948" s="75"/>
      <c r="P948" s="86"/>
      <c r="Q948" s="75"/>
      <c r="S948" s="86"/>
      <c r="T948" s="75"/>
      <c r="V948" s="86"/>
      <c r="W948" s="75"/>
      <c r="Y948" s="86"/>
      <c r="Z948" s="75"/>
      <c r="AB948" s="86"/>
      <c r="AC948" s="75"/>
      <c r="AE948" s="86"/>
      <c r="AF948" s="75"/>
      <c r="AH948" s="86"/>
      <c r="AI948" s="75"/>
      <c r="AK948" s="86"/>
      <c r="AL948" s="75"/>
    </row>
    <row r="949" spans="1:38" x14ac:dyDescent="0.2">
      <c r="A949" s="31"/>
      <c r="B949" s="83"/>
      <c r="D949" s="86"/>
      <c r="E949" s="75"/>
      <c r="G949" s="86"/>
      <c r="H949" s="75"/>
      <c r="J949" s="86"/>
      <c r="K949" s="75"/>
      <c r="M949" s="86"/>
      <c r="N949" s="75"/>
      <c r="P949" s="86"/>
      <c r="Q949" s="75"/>
      <c r="S949" s="86"/>
      <c r="T949" s="75"/>
      <c r="V949" s="86"/>
      <c r="W949" s="75"/>
      <c r="Y949" s="86"/>
      <c r="Z949" s="75"/>
      <c r="AB949" s="86"/>
      <c r="AC949" s="75"/>
      <c r="AE949" s="86"/>
      <c r="AF949" s="75"/>
      <c r="AH949" s="86"/>
      <c r="AI949" s="75"/>
      <c r="AK949" s="86"/>
      <c r="AL949" s="75"/>
    </row>
    <row r="950" spans="1:38" x14ac:dyDescent="0.2">
      <c r="A950" s="31"/>
      <c r="B950" s="83"/>
      <c r="D950" s="86"/>
      <c r="E950" s="75"/>
      <c r="G950" s="86"/>
      <c r="H950" s="75"/>
      <c r="J950" s="86"/>
      <c r="K950" s="75"/>
      <c r="M950" s="86"/>
      <c r="N950" s="75"/>
      <c r="P950" s="86"/>
      <c r="Q950" s="75"/>
      <c r="S950" s="86"/>
      <c r="T950" s="75"/>
      <c r="V950" s="86"/>
      <c r="W950" s="75"/>
      <c r="Y950" s="86"/>
      <c r="Z950" s="75"/>
      <c r="AB950" s="86"/>
      <c r="AC950" s="75"/>
      <c r="AE950" s="86"/>
      <c r="AF950" s="75"/>
      <c r="AH950" s="86"/>
      <c r="AI950" s="75"/>
      <c r="AK950" s="86"/>
      <c r="AL950" s="75"/>
    </row>
    <row r="951" spans="1:38" x14ac:dyDescent="0.2">
      <c r="A951" s="31"/>
      <c r="B951" s="83"/>
      <c r="D951" s="86"/>
      <c r="E951" s="75"/>
      <c r="G951" s="86"/>
      <c r="H951" s="75"/>
      <c r="J951" s="86"/>
      <c r="K951" s="75"/>
      <c r="M951" s="86"/>
      <c r="N951" s="75"/>
      <c r="P951" s="86"/>
      <c r="Q951" s="75"/>
      <c r="S951" s="86"/>
      <c r="T951" s="75"/>
      <c r="V951" s="86"/>
      <c r="W951" s="75"/>
      <c r="Y951" s="86"/>
      <c r="Z951" s="75"/>
      <c r="AB951" s="86"/>
      <c r="AC951" s="75"/>
      <c r="AE951" s="86"/>
      <c r="AF951" s="75"/>
      <c r="AH951" s="86"/>
      <c r="AI951" s="75"/>
      <c r="AK951" s="86"/>
      <c r="AL951" s="75"/>
    </row>
    <row r="952" spans="1:38" x14ac:dyDescent="0.2">
      <c r="A952" s="31"/>
      <c r="B952" s="83"/>
      <c r="D952" s="86"/>
      <c r="E952" s="75"/>
      <c r="G952" s="86"/>
      <c r="H952" s="75"/>
      <c r="J952" s="86"/>
      <c r="K952" s="75"/>
      <c r="M952" s="86"/>
      <c r="N952" s="75"/>
      <c r="P952" s="86"/>
      <c r="Q952" s="75"/>
      <c r="S952" s="86"/>
      <c r="T952" s="75"/>
      <c r="V952" s="86"/>
      <c r="W952" s="75"/>
      <c r="Y952" s="86"/>
      <c r="Z952" s="75"/>
      <c r="AB952" s="86"/>
      <c r="AC952" s="75"/>
      <c r="AE952" s="86"/>
      <c r="AF952" s="75"/>
      <c r="AH952" s="86"/>
      <c r="AI952" s="75"/>
      <c r="AK952" s="86"/>
      <c r="AL952" s="75"/>
    </row>
    <row r="953" spans="1:38" x14ac:dyDescent="0.2">
      <c r="A953" s="31"/>
      <c r="B953" s="83"/>
      <c r="D953" s="86"/>
      <c r="E953" s="75"/>
      <c r="G953" s="86"/>
      <c r="H953" s="75"/>
      <c r="J953" s="86"/>
      <c r="K953" s="75"/>
      <c r="M953" s="86"/>
      <c r="N953" s="75"/>
      <c r="P953" s="86"/>
      <c r="Q953" s="75"/>
      <c r="S953" s="86"/>
      <c r="T953" s="75"/>
      <c r="V953" s="86"/>
      <c r="W953" s="75"/>
      <c r="Y953" s="86"/>
      <c r="Z953" s="75"/>
      <c r="AB953" s="86"/>
      <c r="AC953" s="75"/>
      <c r="AE953" s="86"/>
      <c r="AF953" s="75"/>
      <c r="AH953" s="86"/>
      <c r="AI953" s="75"/>
      <c r="AK953" s="86"/>
      <c r="AL953" s="75"/>
    </row>
    <row r="954" spans="1:38" x14ac:dyDescent="0.2">
      <c r="A954" s="31"/>
      <c r="B954" s="83"/>
      <c r="D954" s="86"/>
      <c r="E954" s="75"/>
      <c r="G954" s="86"/>
      <c r="H954" s="75"/>
      <c r="J954" s="86"/>
      <c r="K954" s="75"/>
      <c r="M954" s="86"/>
      <c r="N954" s="75"/>
      <c r="P954" s="86"/>
      <c r="Q954" s="75"/>
      <c r="S954" s="86"/>
      <c r="T954" s="75"/>
      <c r="V954" s="86"/>
      <c r="W954" s="75"/>
      <c r="Y954" s="86"/>
      <c r="Z954" s="75"/>
      <c r="AB954" s="86"/>
      <c r="AC954" s="75"/>
      <c r="AE954" s="86"/>
      <c r="AF954" s="75"/>
      <c r="AH954" s="86"/>
      <c r="AI954" s="75"/>
      <c r="AK954" s="86"/>
      <c r="AL954" s="75"/>
    </row>
    <row r="955" spans="1:38" x14ac:dyDescent="0.2">
      <c r="A955" s="31"/>
      <c r="B955" s="83"/>
      <c r="D955" s="86"/>
      <c r="E955" s="75"/>
      <c r="G955" s="86"/>
      <c r="H955" s="75"/>
      <c r="J955" s="86"/>
      <c r="K955" s="75"/>
      <c r="M955" s="86"/>
      <c r="N955" s="75"/>
      <c r="P955" s="86"/>
      <c r="Q955" s="75"/>
      <c r="S955" s="86"/>
      <c r="T955" s="75"/>
      <c r="V955" s="86"/>
      <c r="W955" s="75"/>
      <c r="Y955" s="86"/>
      <c r="Z955" s="75"/>
      <c r="AB955" s="86"/>
      <c r="AC955" s="75"/>
      <c r="AE955" s="86"/>
      <c r="AF955" s="75"/>
      <c r="AH955" s="86"/>
      <c r="AI955" s="75"/>
      <c r="AK955" s="86"/>
      <c r="AL955" s="75"/>
    </row>
    <row r="956" spans="1:38" x14ac:dyDescent="0.2">
      <c r="A956" s="31"/>
      <c r="B956" s="83"/>
      <c r="D956" s="86"/>
      <c r="E956" s="75"/>
      <c r="G956" s="86"/>
      <c r="H956" s="75"/>
      <c r="J956" s="86"/>
      <c r="K956" s="75"/>
      <c r="M956" s="86"/>
      <c r="N956" s="75"/>
      <c r="P956" s="86"/>
      <c r="Q956" s="75"/>
      <c r="S956" s="86"/>
      <c r="T956" s="75"/>
      <c r="V956" s="86"/>
      <c r="W956" s="75"/>
      <c r="Y956" s="86"/>
      <c r="Z956" s="75"/>
      <c r="AB956" s="86"/>
      <c r="AC956" s="75"/>
      <c r="AE956" s="86"/>
      <c r="AF956" s="75"/>
      <c r="AH956" s="86"/>
      <c r="AI956" s="75"/>
      <c r="AK956" s="86"/>
      <c r="AL956" s="75"/>
    </row>
    <row r="957" spans="1:38" x14ac:dyDescent="0.2">
      <c r="A957" s="31"/>
      <c r="B957" s="83"/>
      <c r="D957" s="86"/>
      <c r="E957" s="75"/>
      <c r="G957" s="86"/>
      <c r="H957" s="75"/>
      <c r="J957" s="86"/>
      <c r="K957" s="75"/>
      <c r="M957" s="86"/>
      <c r="N957" s="75"/>
      <c r="P957" s="86"/>
      <c r="Q957" s="75"/>
      <c r="S957" s="86"/>
      <c r="T957" s="75"/>
      <c r="V957" s="86"/>
      <c r="W957" s="75"/>
      <c r="Y957" s="86"/>
      <c r="Z957" s="75"/>
      <c r="AB957" s="86"/>
      <c r="AC957" s="75"/>
      <c r="AE957" s="86"/>
      <c r="AF957" s="75"/>
      <c r="AH957" s="86"/>
      <c r="AI957" s="75"/>
      <c r="AK957" s="86"/>
      <c r="AL957" s="75"/>
    </row>
    <row r="958" spans="1:38" x14ac:dyDescent="0.2">
      <c r="A958" s="31"/>
      <c r="B958" s="83"/>
      <c r="D958" s="86"/>
      <c r="E958" s="75"/>
      <c r="G958" s="86"/>
      <c r="H958" s="75"/>
      <c r="J958" s="86"/>
      <c r="K958" s="75"/>
      <c r="M958" s="86"/>
      <c r="N958" s="75"/>
      <c r="P958" s="86"/>
      <c r="Q958" s="75"/>
      <c r="S958" s="86"/>
      <c r="T958" s="75"/>
      <c r="V958" s="86"/>
      <c r="W958" s="75"/>
      <c r="Y958" s="86"/>
      <c r="Z958" s="75"/>
      <c r="AB958" s="86"/>
      <c r="AC958" s="75"/>
      <c r="AE958" s="86"/>
      <c r="AF958" s="75"/>
      <c r="AH958" s="86"/>
      <c r="AI958" s="75"/>
      <c r="AK958" s="86"/>
      <c r="AL958" s="75"/>
    </row>
    <row r="959" spans="1:38" x14ac:dyDescent="0.2">
      <c r="A959" s="31"/>
      <c r="B959" s="83"/>
      <c r="D959" s="86"/>
      <c r="E959" s="75"/>
      <c r="G959" s="86"/>
      <c r="H959" s="75"/>
      <c r="J959" s="86"/>
      <c r="K959" s="75"/>
      <c r="M959" s="86"/>
      <c r="N959" s="75"/>
      <c r="P959" s="86"/>
      <c r="Q959" s="75"/>
      <c r="S959" s="86"/>
      <c r="T959" s="75"/>
      <c r="V959" s="86"/>
      <c r="W959" s="75"/>
      <c r="Y959" s="86"/>
      <c r="Z959" s="75"/>
      <c r="AB959" s="86"/>
      <c r="AC959" s="75"/>
      <c r="AE959" s="86"/>
      <c r="AF959" s="75"/>
      <c r="AH959" s="86"/>
      <c r="AI959" s="75"/>
      <c r="AK959" s="86"/>
      <c r="AL959" s="75"/>
    </row>
    <row r="960" spans="1:38" x14ac:dyDescent="0.2">
      <c r="A960" s="31"/>
      <c r="B960" s="83"/>
      <c r="D960" s="86"/>
      <c r="E960" s="75"/>
      <c r="G960" s="86"/>
      <c r="H960" s="75"/>
      <c r="J960" s="86"/>
      <c r="K960" s="75"/>
      <c r="M960" s="86"/>
      <c r="N960" s="75"/>
      <c r="P960" s="86"/>
      <c r="Q960" s="75"/>
      <c r="S960" s="86"/>
      <c r="T960" s="75"/>
      <c r="V960" s="86"/>
      <c r="W960" s="75"/>
      <c r="Y960" s="86"/>
      <c r="Z960" s="75"/>
      <c r="AB960" s="86"/>
      <c r="AC960" s="75"/>
      <c r="AE960" s="86"/>
      <c r="AF960" s="75"/>
      <c r="AH960" s="86"/>
      <c r="AI960" s="75"/>
      <c r="AK960" s="86"/>
      <c r="AL960" s="75"/>
    </row>
    <row r="961" spans="1:38" x14ac:dyDescent="0.2">
      <c r="A961" s="31"/>
      <c r="B961" s="83"/>
      <c r="D961" s="86"/>
      <c r="E961" s="75"/>
      <c r="G961" s="86"/>
      <c r="H961" s="75"/>
      <c r="J961" s="86"/>
      <c r="K961" s="75"/>
      <c r="M961" s="86"/>
      <c r="N961" s="75"/>
      <c r="P961" s="86"/>
      <c r="Q961" s="75"/>
      <c r="S961" s="86"/>
      <c r="T961" s="75"/>
      <c r="V961" s="86"/>
      <c r="W961" s="75"/>
      <c r="Y961" s="86"/>
      <c r="Z961" s="75"/>
      <c r="AB961" s="86"/>
      <c r="AC961" s="75"/>
      <c r="AE961" s="86"/>
      <c r="AF961" s="75"/>
      <c r="AH961" s="86"/>
      <c r="AI961" s="75"/>
      <c r="AK961" s="86"/>
      <c r="AL961" s="75"/>
    </row>
    <row r="962" spans="1:38" x14ac:dyDescent="0.2">
      <c r="A962" s="31"/>
      <c r="B962" s="83"/>
      <c r="D962" s="86"/>
      <c r="E962" s="75"/>
      <c r="G962" s="86"/>
      <c r="H962" s="75"/>
      <c r="J962" s="86"/>
      <c r="K962" s="75"/>
      <c r="M962" s="86"/>
      <c r="N962" s="75"/>
      <c r="P962" s="86"/>
      <c r="Q962" s="75"/>
      <c r="S962" s="86"/>
      <c r="T962" s="75"/>
      <c r="V962" s="86"/>
      <c r="W962" s="75"/>
      <c r="Y962" s="86"/>
      <c r="Z962" s="75"/>
      <c r="AB962" s="86"/>
      <c r="AC962" s="75"/>
      <c r="AE962" s="86"/>
      <c r="AF962" s="75"/>
      <c r="AH962" s="86"/>
      <c r="AI962" s="75"/>
      <c r="AK962" s="86"/>
      <c r="AL962" s="75"/>
    </row>
    <row r="963" spans="1:38" x14ac:dyDescent="0.2">
      <c r="A963" s="31"/>
      <c r="B963" s="83"/>
      <c r="D963" s="86"/>
      <c r="E963" s="75"/>
      <c r="G963" s="86"/>
      <c r="H963" s="75"/>
      <c r="J963" s="86"/>
      <c r="K963" s="75"/>
      <c r="M963" s="86"/>
      <c r="N963" s="75"/>
      <c r="P963" s="86"/>
      <c r="Q963" s="75"/>
      <c r="S963" s="86"/>
      <c r="T963" s="75"/>
      <c r="V963" s="86"/>
      <c r="W963" s="75"/>
      <c r="Y963" s="86"/>
      <c r="Z963" s="75"/>
      <c r="AB963" s="86"/>
      <c r="AC963" s="75"/>
      <c r="AE963" s="86"/>
      <c r="AF963" s="75"/>
      <c r="AH963" s="86"/>
      <c r="AI963" s="75"/>
      <c r="AK963" s="86"/>
      <c r="AL963" s="75"/>
    </row>
    <row r="964" spans="1:38" x14ac:dyDescent="0.2">
      <c r="A964" s="31"/>
      <c r="B964" s="83"/>
      <c r="D964" s="86"/>
      <c r="E964" s="75"/>
      <c r="G964" s="86"/>
      <c r="H964" s="75"/>
      <c r="J964" s="86"/>
      <c r="K964" s="75"/>
      <c r="M964" s="86"/>
      <c r="N964" s="75"/>
      <c r="P964" s="86"/>
      <c r="Q964" s="75"/>
      <c r="S964" s="86"/>
      <c r="T964" s="75"/>
      <c r="V964" s="86"/>
      <c r="W964" s="75"/>
      <c r="Y964" s="86"/>
      <c r="Z964" s="75"/>
      <c r="AB964" s="86"/>
      <c r="AC964" s="75"/>
      <c r="AE964" s="86"/>
      <c r="AF964" s="75"/>
      <c r="AH964" s="86"/>
      <c r="AI964" s="75"/>
      <c r="AK964" s="86"/>
      <c r="AL964" s="75"/>
    </row>
    <row r="965" spans="1:38" x14ac:dyDescent="0.2">
      <c r="A965" s="31"/>
      <c r="B965" s="83"/>
      <c r="D965" s="86"/>
      <c r="E965" s="75"/>
      <c r="G965" s="86"/>
      <c r="H965" s="75"/>
      <c r="J965" s="86"/>
      <c r="K965" s="75"/>
      <c r="M965" s="86"/>
      <c r="N965" s="75"/>
      <c r="P965" s="86"/>
      <c r="Q965" s="75"/>
      <c r="S965" s="86"/>
      <c r="T965" s="75"/>
      <c r="V965" s="86"/>
      <c r="W965" s="75"/>
      <c r="Y965" s="86"/>
      <c r="Z965" s="75"/>
      <c r="AB965" s="86"/>
      <c r="AC965" s="75"/>
      <c r="AE965" s="86"/>
      <c r="AF965" s="75"/>
      <c r="AH965" s="86"/>
      <c r="AI965" s="75"/>
      <c r="AK965" s="86"/>
      <c r="AL965" s="75"/>
    </row>
    <row r="966" spans="1:38" x14ac:dyDescent="0.2">
      <c r="A966" s="31"/>
      <c r="B966" s="83"/>
      <c r="D966" s="86"/>
      <c r="E966" s="75"/>
      <c r="G966" s="86"/>
      <c r="H966" s="75"/>
      <c r="J966" s="86"/>
      <c r="K966" s="75"/>
      <c r="M966" s="86"/>
      <c r="N966" s="75"/>
      <c r="P966" s="86"/>
      <c r="Q966" s="75"/>
      <c r="S966" s="86"/>
      <c r="T966" s="75"/>
      <c r="V966" s="86"/>
      <c r="W966" s="75"/>
      <c r="Y966" s="86"/>
      <c r="Z966" s="75"/>
      <c r="AB966" s="86"/>
      <c r="AC966" s="75"/>
      <c r="AE966" s="86"/>
      <c r="AF966" s="75"/>
      <c r="AH966" s="86"/>
      <c r="AI966" s="75"/>
      <c r="AK966" s="86"/>
      <c r="AL966" s="75"/>
    </row>
    <row r="967" spans="1:38" x14ac:dyDescent="0.2">
      <c r="A967" s="31"/>
      <c r="B967" s="83"/>
      <c r="D967" s="86"/>
      <c r="E967" s="75"/>
      <c r="G967" s="86"/>
      <c r="H967" s="75"/>
      <c r="J967" s="86"/>
      <c r="K967" s="75"/>
      <c r="M967" s="86"/>
      <c r="N967" s="75"/>
      <c r="P967" s="86"/>
      <c r="Q967" s="75"/>
      <c r="S967" s="86"/>
      <c r="T967" s="75"/>
      <c r="V967" s="86"/>
      <c r="W967" s="75"/>
      <c r="Y967" s="86"/>
      <c r="Z967" s="75"/>
      <c r="AB967" s="86"/>
      <c r="AC967" s="75"/>
      <c r="AE967" s="86"/>
      <c r="AF967" s="75"/>
      <c r="AH967" s="86"/>
      <c r="AI967" s="75"/>
      <c r="AK967" s="86"/>
      <c r="AL967" s="75"/>
    </row>
    <row r="968" spans="1:38" x14ac:dyDescent="0.2">
      <c r="A968" s="31"/>
      <c r="B968" s="83"/>
      <c r="D968" s="86"/>
      <c r="E968" s="75"/>
      <c r="G968" s="86"/>
      <c r="H968" s="75"/>
      <c r="J968" s="86"/>
      <c r="K968" s="75"/>
      <c r="M968" s="86"/>
      <c r="N968" s="75"/>
      <c r="P968" s="86"/>
      <c r="Q968" s="75"/>
      <c r="S968" s="86"/>
      <c r="T968" s="75"/>
      <c r="V968" s="86"/>
      <c r="W968" s="75"/>
      <c r="Y968" s="86"/>
      <c r="Z968" s="75"/>
      <c r="AB968" s="86"/>
      <c r="AC968" s="75"/>
      <c r="AE968" s="86"/>
      <c r="AF968" s="75"/>
      <c r="AH968" s="86"/>
      <c r="AI968" s="75"/>
      <c r="AK968" s="86"/>
      <c r="AL968" s="75"/>
    </row>
    <row r="969" spans="1:38" x14ac:dyDescent="0.2">
      <c r="A969" s="31"/>
      <c r="B969" s="83"/>
      <c r="D969" s="86"/>
      <c r="E969" s="75"/>
      <c r="G969" s="86"/>
      <c r="H969" s="75"/>
      <c r="J969" s="86"/>
      <c r="K969" s="75"/>
      <c r="M969" s="86"/>
      <c r="N969" s="75"/>
      <c r="P969" s="86"/>
      <c r="Q969" s="75"/>
      <c r="S969" s="86"/>
      <c r="T969" s="75"/>
      <c r="V969" s="86"/>
      <c r="W969" s="75"/>
      <c r="Y969" s="86"/>
      <c r="Z969" s="75"/>
      <c r="AB969" s="86"/>
      <c r="AC969" s="75"/>
      <c r="AE969" s="86"/>
      <c r="AF969" s="75"/>
      <c r="AH969" s="86"/>
      <c r="AI969" s="75"/>
      <c r="AK969" s="86"/>
      <c r="AL969" s="75"/>
    </row>
    <row r="970" spans="1:38" x14ac:dyDescent="0.2">
      <c r="A970" s="31"/>
      <c r="B970" s="83"/>
      <c r="D970" s="86"/>
      <c r="E970" s="75"/>
      <c r="G970" s="86"/>
      <c r="H970" s="75"/>
      <c r="J970" s="86"/>
      <c r="K970" s="75"/>
      <c r="M970" s="86"/>
      <c r="N970" s="75"/>
      <c r="P970" s="86"/>
      <c r="Q970" s="75"/>
      <c r="S970" s="86"/>
      <c r="T970" s="75"/>
      <c r="V970" s="86"/>
      <c r="W970" s="75"/>
      <c r="Y970" s="86"/>
      <c r="Z970" s="75"/>
      <c r="AB970" s="86"/>
      <c r="AC970" s="75"/>
      <c r="AE970" s="86"/>
      <c r="AF970" s="75"/>
      <c r="AH970" s="86"/>
      <c r="AI970" s="75"/>
      <c r="AK970" s="86"/>
      <c r="AL970" s="75"/>
    </row>
    <row r="971" spans="1:38" x14ac:dyDescent="0.2">
      <c r="A971" s="31"/>
      <c r="B971" s="83"/>
      <c r="D971" s="86"/>
      <c r="E971" s="75"/>
      <c r="G971" s="86"/>
      <c r="H971" s="75"/>
      <c r="J971" s="86"/>
      <c r="K971" s="75"/>
      <c r="M971" s="86"/>
      <c r="N971" s="75"/>
      <c r="P971" s="86"/>
      <c r="Q971" s="75"/>
      <c r="S971" s="86"/>
      <c r="T971" s="75"/>
      <c r="V971" s="86"/>
      <c r="W971" s="75"/>
      <c r="Y971" s="86"/>
      <c r="Z971" s="75"/>
      <c r="AB971" s="86"/>
      <c r="AC971" s="75"/>
      <c r="AE971" s="86"/>
      <c r="AF971" s="75"/>
      <c r="AH971" s="86"/>
      <c r="AI971" s="75"/>
      <c r="AK971" s="86"/>
      <c r="AL971" s="75"/>
    </row>
    <row r="972" spans="1:38" x14ac:dyDescent="0.2">
      <c r="A972" s="31"/>
      <c r="B972" s="83"/>
      <c r="D972" s="86"/>
      <c r="E972" s="75"/>
      <c r="G972" s="86"/>
      <c r="H972" s="75"/>
      <c r="J972" s="86"/>
      <c r="K972" s="75"/>
      <c r="M972" s="86"/>
      <c r="N972" s="75"/>
      <c r="P972" s="86"/>
      <c r="Q972" s="75"/>
      <c r="S972" s="86"/>
      <c r="T972" s="75"/>
      <c r="V972" s="86"/>
      <c r="W972" s="75"/>
      <c r="Y972" s="86"/>
      <c r="Z972" s="75"/>
      <c r="AB972" s="86"/>
      <c r="AC972" s="75"/>
      <c r="AE972" s="86"/>
      <c r="AF972" s="75"/>
      <c r="AH972" s="86"/>
      <c r="AI972" s="75"/>
      <c r="AK972" s="86"/>
      <c r="AL972" s="75"/>
    </row>
    <row r="973" spans="1:38" x14ac:dyDescent="0.2">
      <c r="A973" s="31"/>
      <c r="B973" s="83"/>
      <c r="D973" s="86"/>
      <c r="E973" s="75"/>
      <c r="G973" s="86"/>
      <c r="H973" s="75"/>
      <c r="J973" s="86"/>
      <c r="K973" s="75"/>
      <c r="M973" s="86"/>
      <c r="N973" s="75"/>
      <c r="P973" s="86"/>
      <c r="Q973" s="75"/>
      <c r="S973" s="86"/>
      <c r="T973" s="75"/>
      <c r="V973" s="86"/>
      <c r="W973" s="75"/>
      <c r="Y973" s="86"/>
      <c r="Z973" s="75"/>
      <c r="AB973" s="86"/>
      <c r="AC973" s="75"/>
      <c r="AE973" s="86"/>
      <c r="AF973" s="75"/>
      <c r="AH973" s="86"/>
      <c r="AI973" s="75"/>
      <c r="AK973" s="86"/>
      <c r="AL973" s="75"/>
    </row>
    <row r="974" spans="1:38" x14ac:dyDescent="0.2">
      <c r="A974" s="31"/>
      <c r="B974" s="83"/>
      <c r="D974" s="86"/>
      <c r="E974" s="75"/>
      <c r="G974" s="86"/>
      <c r="H974" s="75"/>
      <c r="J974" s="86"/>
      <c r="K974" s="75"/>
      <c r="M974" s="86"/>
      <c r="N974" s="75"/>
      <c r="P974" s="86"/>
      <c r="Q974" s="75"/>
      <c r="S974" s="86"/>
      <c r="T974" s="75"/>
      <c r="V974" s="86"/>
      <c r="W974" s="75"/>
      <c r="Y974" s="86"/>
      <c r="Z974" s="75"/>
      <c r="AB974" s="86"/>
      <c r="AC974" s="75"/>
      <c r="AE974" s="86"/>
      <c r="AF974" s="75"/>
      <c r="AH974" s="86"/>
      <c r="AI974" s="75"/>
      <c r="AK974" s="86"/>
      <c r="AL974" s="75"/>
    </row>
    <row r="975" spans="1:38" x14ac:dyDescent="0.2">
      <c r="A975" s="31"/>
      <c r="B975" s="83"/>
      <c r="D975" s="86"/>
      <c r="E975" s="75"/>
      <c r="G975" s="86"/>
      <c r="H975" s="75"/>
      <c r="J975" s="86"/>
      <c r="K975" s="75"/>
      <c r="M975" s="86"/>
      <c r="N975" s="75"/>
      <c r="P975" s="86"/>
      <c r="Q975" s="75"/>
      <c r="S975" s="86"/>
      <c r="T975" s="75"/>
      <c r="V975" s="86"/>
      <c r="W975" s="75"/>
      <c r="Y975" s="86"/>
      <c r="Z975" s="75"/>
      <c r="AB975" s="86"/>
      <c r="AC975" s="75"/>
      <c r="AE975" s="86"/>
      <c r="AF975" s="75"/>
      <c r="AH975" s="86"/>
      <c r="AI975" s="75"/>
      <c r="AK975" s="86"/>
      <c r="AL975" s="75"/>
    </row>
    <row r="976" spans="1:38" x14ac:dyDescent="0.2">
      <c r="A976" s="31"/>
      <c r="B976" s="83"/>
      <c r="D976" s="86"/>
      <c r="E976" s="75"/>
      <c r="G976" s="86"/>
      <c r="H976" s="75"/>
      <c r="J976" s="86"/>
      <c r="K976" s="75"/>
      <c r="M976" s="86"/>
      <c r="N976" s="75"/>
      <c r="P976" s="86"/>
      <c r="Q976" s="75"/>
      <c r="S976" s="86"/>
      <c r="T976" s="75"/>
      <c r="V976" s="86"/>
      <c r="W976" s="75"/>
      <c r="Y976" s="86"/>
      <c r="Z976" s="75"/>
      <c r="AB976" s="86"/>
      <c r="AC976" s="75"/>
      <c r="AE976" s="86"/>
      <c r="AF976" s="75"/>
      <c r="AH976" s="86"/>
      <c r="AI976" s="75"/>
      <c r="AK976" s="86"/>
      <c r="AL976" s="75"/>
    </row>
    <row r="977" spans="1:38" x14ac:dyDescent="0.2">
      <c r="A977" s="31"/>
      <c r="B977" s="83"/>
      <c r="D977" s="86"/>
      <c r="E977" s="75"/>
      <c r="G977" s="86"/>
      <c r="H977" s="75"/>
      <c r="J977" s="86"/>
      <c r="K977" s="75"/>
      <c r="M977" s="86"/>
      <c r="N977" s="75"/>
      <c r="P977" s="86"/>
      <c r="Q977" s="75"/>
      <c r="S977" s="86"/>
      <c r="T977" s="75"/>
      <c r="V977" s="86"/>
      <c r="W977" s="75"/>
      <c r="Y977" s="86"/>
      <c r="Z977" s="75"/>
      <c r="AB977" s="86"/>
      <c r="AC977" s="75"/>
      <c r="AE977" s="86"/>
      <c r="AF977" s="75"/>
      <c r="AH977" s="86"/>
      <c r="AI977" s="75"/>
      <c r="AK977" s="86"/>
      <c r="AL977" s="75"/>
    </row>
    <row r="978" spans="1:38" x14ac:dyDescent="0.2">
      <c r="A978" s="31"/>
      <c r="B978" s="83"/>
      <c r="D978" s="86"/>
      <c r="E978" s="75"/>
      <c r="G978" s="86"/>
      <c r="H978" s="75"/>
      <c r="J978" s="86"/>
      <c r="K978" s="75"/>
      <c r="M978" s="86"/>
      <c r="N978" s="75"/>
      <c r="P978" s="86"/>
      <c r="Q978" s="75"/>
      <c r="S978" s="86"/>
      <c r="T978" s="75"/>
      <c r="V978" s="86"/>
      <c r="W978" s="75"/>
      <c r="Y978" s="86"/>
      <c r="Z978" s="75"/>
      <c r="AB978" s="86"/>
      <c r="AC978" s="75"/>
      <c r="AE978" s="86"/>
      <c r="AF978" s="75"/>
      <c r="AH978" s="86"/>
      <c r="AI978" s="75"/>
      <c r="AK978" s="86"/>
      <c r="AL978" s="75"/>
    </row>
    <row r="979" spans="1:38" x14ac:dyDescent="0.2">
      <c r="A979" s="31"/>
      <c r="B979" s="83"/>
      <c r="D979" s="86"/>
      <c r="E979" s="75"/>
      <c r="G979" s="86"/>
      <c r="H979" s="75"/>
      <c r="J979" s="86"/>
      <c r="K979" s="75"/>
      <c r="M979" s="86"/>
      <c r="N979" s="75"/>
      <c r="P979" s="86"/>
      <c r="Q979" s="75"/>
      <c r="S979" s="86"/>
      <c r="T979" s="75"/>
      <c r="V979" s="86"/>
      <c r="W979" s="75"/>
      <c r="Y979" s="86"/>
      <c r="Z979" s="75"/>
      <c r="AB979" s="86"/>
      <c r="AC979" s="75"/>
      <c r="AE979" s="86"/>
      <c r="AF979" s="75"/>
      <c r="AH979" s="86"/>
      <c r="AI979" s="75"/>
      <c r="AK979" s="86"/>
      <c r="AL979" s="75"/>
    </row>
    <row r="980" spans="1:38" x14ac:dyDescent="0.2">
      <c r="A980" s="31"/>
      <c r="B980" s="83"/>
      <c r="D980" s="86"/>
      <c r="E980" s="75"/>
      <c r="G980" s="86"/>
      <c r="H980" s="75"/>
      <c r="J980" s="86"/>
      <c r="K980" s="75"/>
      <c r="M980" s="86"/>
      <c r="N980" s="75"/>
      <c r="P980" s="86"/>
      <c r="Q980" s="75"/>
      <c r="S980" s="86"/>
      <c r="T980" s="75"/>
      <c r="V980" s="86"/>
      <c r="W980" s="75"/>
      <c r="Y980" s="86"/>
      <c r="Z980" s="75"/>
      <c r="AB980" s="86"/>
      <c r="AC980" s="75"/>
      <c r="AE980" s="86"/>
      <c r="AF980" s="75"/>
      <c r="AH980" s="86"/>
      <c r="AI980" s="75"/>
      <c r="AK980" s="86"/>
      <c r="AL980" s="75"/>
    </row>
    <row r="981" spans="1:38" x14ac:dyDescent="0.2">
      <c r="A981" s="31"/>
      <c r="B981" s="83"/>
      <c r="D981" s="86"/>
      <c r="E981" s="75"/>
      <c r="G981" s="86"/>
      <c r="H981" s="75"/>
      <c r="J981" s="86"/>
      <c r="K981" s="75"/>
      <c r="M981" s="86"/>
      <c r="N981" s="75"/>
      <c r="P981" s="86"/>
      <c r="Q981" s="75"/>
      <c r="S981" s="86"/>
      <c r="T981" s="75"/>
      <c r="V981" s="86"/>
      <c r="W981" s="75"/>
      <c r="Y981" s="86"/>
      <c r="Z981" s="75"/>
      <c r="AB981" s="86"/>
      <c r="AC981" s="75"/>
      <c r="AE981" s="86"/>
      <c r="AF981" s="75"/>
      <c r="AH981" s="86"/>
      <c r="AI981" s="75"/>
      <c r="AK981" s="86"/>
      <c r="AL981" s="75"/>
    </row>
    <row r="982" spans="1:38" x14ac:dyDescent="0.2">
      <c r="A982" s="31"/>
      <c r="B982" s="83"/>
      <c r="D982" s="86"/>
      <c r="E982" s="75"/>
      <c r="G982" s="86"/>
      <c r="H982" s="75"/>
      <c r="J982" s="86"/>
      <c r="K982" s="75"/>
      <c r="M982" s="86"/>
      <c r="N982" s="75"/>
      <c r="P982" s="86"/>
      <c r="Q982" s="75"/>
      <c r="S982" s="86"/>
      <c r="T982" s="75"/>
      <c r="V982" s="86"/>
      <c r="W982" s="75"/>
      <c r="Y982" s="86"/>
      <c r="Z982" s="75"/>
      <c r="AB982" s="86"/>
      <c r="AC982" s="75"/>
      <c r="AE982" s="86"/>
      <c r="AF982" s="75"/>
      <c r="AH982" s="86"/>
      <c r="AI982" s="75"/>
      <c r="AK982" s="86"/>
      <c r="AL982" s="75"/>
    </row>
    <row r="983" spans="1:38" x14ac:dyDescent="0.2">
      <c r="A983" s="31"/>
      <c r="B983" s="83"/>
      <c r="D983" s="86"/>
      <c r="E983" s="75"/>
      <c r="G983" s="86"/>
      <c r="H983" s="75"/>
      <c r="J983" s="86"/>
      <c r="K983" s="75"/>
      <c r="M983" s="86"/>
      <c r="N983" s="75"/>
      <c r="P983" s="86"/>
      <c r="Q983" s="75"/>
      <c r="S983" s="86"/>
      <c r="T983" s="75"/>
      <c r="V983" s="86"/>
      <c r="W983" s="75"/>
      <c r="Y983" s="86"/>
      <c r="Z983" s="75"/>
      <c r="AB983" s="86"/>
      <c r="AC983" s="75"/>
      <c r="AE983" s="86"/>
      <c r="AF983" s="75"/>
      <c r="AH983" s="86"/>
      <c r="AI983" s="75"/>
      <c r="AK983" s="86"/>
      <c r="AL983" s="75"/>
    </row>
    <row r="984" spans="1:38" x14ac:dyDescent="0.2">
      <c r="A984" s="31"/>
      <c r="B984" s="83"/>
      <c r="D984" s="86"/>
      <c r="E984" s="75"/>
      <c r="G984" s="86"/>
      <c r="H984" s="75"/>
      <c r="J984" s="86"/>
      <c r="K984" s="75"/>
      <c r="M984" s="86"/>
      <c r="N984" s="75"/>
      <c r="P984" s="86"/>
      <c r="Q984" s="75"/>
      <c r="S984" s="86"/>
      <c r="T984" s="75"/>
      <c r="V984" s="86"/>
      <c r="W984" s="75"/>
      <c r="Y984" s="86"/>
      <c r="Z984" s="75"/>
      <c r="AB984" s="86"/>
      <c r="AC984" s="75"/>
      <c r="AE984" s="86"/>
      <c r="AF984" s="75"/>
      <c r="AH984" s="86"/>
      <c r="AI984" s="75"/>
      <c r="AK984" s="86"/>
      <c r="AL984" s="75"/>
    </row>
    <row r="985" spans="1:38" x14ac:dyDescent="0.2">
      <c r="A985" s="31"/>
      <c r="B985" s="83"/>
      <c r="D985" s="86"/>
      <c r="E985" s="75"/>
      <c r="G985" s="86"/>
      <c r="H985" s="75"/>
      <c r="J985" s="86"/>
      <c r="K985" s="75"/>
      <c r="M985" s="86"/>
      <c r="N985" s="75"/>
      <c r="P985" s="86"/>
      <c r="Q985" s="75"/>
      <c r="S985" s="86"/>
      <c r="T985" s="75"/>
      <c r="V985" s="86"/>
      <c r="W985" s="75"/>
      <c r="Y985" s="86"/>
      <c r="Z985" s="75"/>
      <c r="AB985" s="86"/>
      <c r="AC985" s="75"/>
      <c r="AE985" s="86"/>
      <c r="AF985" s="75"/>
      <c r="AH985" s="86"/>
      <c r="AI985" s="75"/>
      <c r="AK985" s="86"/>
      <c r="AL985" s="75"/>
    </row>
    <row r="986" spans="1:38" x14ac:dyDescent="0.2">
      <c r="A986" s="31"/>
      <c r="B986" s="83"/>
      <c r="D986" s="86"/>
      <c r="E986" s="75"/>
      <c r="G986" s="86"/>
      <c r="H986" s="75"/>
      <c r="J986" s="86"/>
      <c r="K986" s="75"/>
      <c r="M986" s="86"/>
      <c r="N986" s="75"/>
      <c r="P986" s="86"/>
      <c r="Q986" s="75"/>
      <c r="S986" s="86"/>
      <c r="T986" s="75"/>
      <c r="V986" s="86"/>
      <c r="W986" s="75"/>
      <c r="Y986" s="86"/>
      <c r="Z986" s="75"/>
      <c r="AB986" s="86"/>
      <c r="AC986" s="75"/>
      <c r="AE986" s="86"/>
      <c r="AF986" s="75"/>
      <c r="AH986" s="86"/>
      <c r="AI986" s="75"/>
      <c r="AK986" s="86"/>
      <c r="AL986" s="75"/>
    </row>
    <row r="987" spans="1:38" x14ac:dyDescent="0.2">
      <c r="A987" s="31"/>
      <c r="B987" s="83"/>
      <c r="D987" s="86"/>
      <c r="E987" s="75"/>
      <c r="G987" s="86"/>
      <c r="H987" s="75"/>
      <c r="J987" s="86"/>
      <c r="K987" s="75"/>
      <c r="M987" s="86"/>
      <c r="N987" s="75"/>
      <c r="P987" s="86"/>
      <c r="Q987" s="75"/>
      <c r="S987" s="86"/>
      <c r="T987" s="75"/>
      <c r="V987" s="86"/>
      <c r="W987" s="75"/>
      <c r="Y987" s="86"/>
      <c r="Z987" s="75"/>
      <c r="AB987" s="86"/>
      <c r="AC987" s="75"/>
      <c r="AE987" s="86"/>
      <c r="AF987" s="75"/>
      <c r="AH987" s="86"/>
      <c r="AI987" s="75"/>
      <c r="AK987" s="86"/>
      <c r="AL987" s="75"/>
    </row>
    <row r="988" spans="1:38" x14ac:dyDescent="0.2">
      <c r="A988" s="31"/>
      <c r="B988" s="83"/>
      <c r="D988" s="86"/>
      <c r="E988" s="75"/>
      <c r="G988" s="86"/>
      <c r="H988" s="75"/>
      <c r="J988" s="86"/>
      <c r="K988" s="75"/>
      <c r="M988" s="86"/>
      <c r="N988" s="75"/>
      <c r="P988" s="86"/>
      <c r="Q988" s="75"/>
      <c r="S988" s="86"/>
      <c r="T988" s="75"/>
      <c r="V988" s="86"/>
      <c r="W988" s="75"/>
      <c r="Y988" s="86"/>
      <c r="Z988" s="75"/>
      <c r="AB988" s="86"/>
      <c r="AC988" s="75"/>
      <c r="AE988" s="86"/>
      <c r="AF988" s="75"/>
      <c r="AH988" s="86"/>
      <c r="AI988" s="75"/>
      <c r="AK988" s="86"/>
      <c r="AL988" s="75"/>
    </row>
    <row r="989" spans="1:38" x14ac:dyDescent="0.2">
      <c r="A989" s="31"/>
      <c r="B989" s="83"/>
      <c r="D989" s="86"/>
      <c r="E989" s="75"/>
      <c r="G989" s="86"/>
      <c r="H989" s="75"/>
      <c r="J989" s="86"/>
      <c r="K989" s="75"/>
      <c r="M989" s="86"/>
      <c r="N989" s="75"/>
      <c r="P989" s="86"/>
      <c r="Q989" s="75"/>
      <c r="S989" s="86"/>
      <c r="T989" s="75"/>
      <c r="V989" s="86"/>
      <c r="W989" s="75"/>
      <c r="Y989" s="86"/>
      <c r="Z989" s="75"/>
      <c r="AB989" s="86"/>
      <c r="AC989" s="75"/>
      <c r="AE989" s="86"/>
      <c r="AF989" s="75"/>
      <c r="AH989" s="86"/>
      <c r="AI989" s="75"/>
      <c r="AK989" s="86"/>
      <c r="AL989" s="75"/>
    </row>
    <row r="990" spans="1:38" x14ac:dyDescent="0.2">
      <c r="A990" s="31"/>
      <c r="B990" s="83"/>
      <c r="D990" s="86"/>
      <c r="E990" s="75"/>
      <c r="G990" s="86"/>
      <c r="H990" s="75"/>
      <c r="J990" s="86"/>
      <c r="K990" s="75"/>
      <c r="M990" s="86"/>
      <c r="N990" s="75"/>
      <c r="P990" s="86"/>
      <c r="Q990" s="75"/>
      <c r="S990" s="86"/>
      <c r="T990" s="75"/>
      <c r="V990" s="86"/>
      <c r="W990" s="75"/>
      <c r="Y990" s="86"/>
      <c r="Z990" s="75"/>
      <c r="AB990" s="86"/>
      <c r="AC990" s="75"/>
      <c r="AE990" s="86"/>
      <c r="AF990" s="75"/>
      <c r="AH990" s="86"/>
      <c r="AI990" s="75"/>
      <c r="AK990" s="86"/>
      <c r="AL990" s="75"/>
    </row>
    <row r="991" spans="1:38" x14ac:dyDescent="0.2">
      <c r="A991" s="31"/>
      <c r="B991" s="83"/>
      <c r="D991" s="86"/>
      <c r="E991" s="75"/>
      <c r="G991" s="86"/>
      <c r="H991" s="75"/>
      <c r="J991" s="86"/>
      <c r="K991" s="75"/>
      <c r="M991" s="86"/>
      <c r="N991" s="75"/>
      <c r="P991" s="86"/>
      <c r="Q991" s="75"/>
      <c r="S991" s="86"/>
      <c r="T991" s="75"/>
      <c r="V991" s="86"/>
      <c r="W991" s="75"/>
      <c r="Y991" s="86"/>
      <c r="Z991" s="75"/>
      <c r="AB991" s="86"/>
      <c r="AC991" s="75"/>
      <c r="AE991" s="86"/>
      <c r="AF991" s="75"/>
      <c r="AH991" s="86"/>
      <c r="AI991" s="75"/>
      <c r="AK991" s="86"/>
      <c r="AL991" s="75"/>
    </row>
    <row r="992" spans="1:38" x14ac:dyDescent="0.2">
      <c r="A992" s="31"/>
      <c r="B992" s="83"/>
      <c r="D992" s="86"/>
      <c r="E992" s="75"/>
      <c r="G992" s="86"/>
      <c r="H992" s="75"/>
      <c r="J992" s="86"/>
      <c r="K992" s="75"/>
      <c r="M992" s="86"/>
      <c r="N992" s="75"/>
      <c r="P992" s="86"/>
      <c r="Q992" s="75"/>
      <c r="S992" s="86"/>
      <c r="T992" s="75"/>
      <c r="V992" s="86"/>
      <c r="W992" s="75"/>
      <c r="Y992" s="86"/>
      <c r="Z992" s="75"/>
      <c r="AB992" s="86"/>
      <c r="AC992" s="75"/>
      <c r="AE992" s="86"/>
      <c r="AF992" s="75"/>
      <c r="AH992" s="86"/>
      <c r="AI992" s="75"/>
      <c r="AK992" s="86"/>
      <c r="AL992" s="75"/>
    </row>
    <row r="993" spans="1:38" x14ac:dyDescent="0.2">
      <c r="A993" s="31"/>
      <c r="B993" s="83"/>
      <c r="D993" s="86"/>
      <c r="E993" s="75"/>
      <c r="G993" s="86"/>
      <c r="H993" s="75"/>
      <c r="J993" s="86"/>
      <c r="K993" s="75"/>
      <c r="M993" s="86"/>
      <c r="N993" s="75"/>
      <c r="P993" s="86"/>
      <c r="Q993" s="75"/>
      <c r="S993" s="86"/>
      <c r="T993" s="75"/>
      <c r="V993" s="86"/>
      <c r="W993" s="75"/>
      <c r="Y993" s="86"/>
      <c r="Z993" s="75"/>
      <c r="AB993" s="86"/>
      <c r="AC993" s="75"/>
      <c r="AE993" s="86"/>
      <c r="AF993" s="75"/>
      <c r="AH993" s="86"/>
      <c r="AI993" s="75"/>
      <c r="AK993" s="86"/>
      <c r="AL993" s="75"/>
    </row>
    <row r="994" spans="1:38" x14ac:dyDescent="0.2">
      <c r="A994" s="31"/>
      <c r="B994" s="83"/>
      <c r="D994" s="86"/>
      <c r="E994" s="75"/>
      <c r="G994" s="86"/>
      <c r="H994" s="75"/>
      <c r="J994" s="86"/>
      <c r="K994" s="75"/>
      <c r="M994" s="86"/>
      <c r="N994" s="75"/>
      <c r="P994" s="86"/>
      <c r="Q994" s="75"/>
      <c r="S994" s="86"/>
      <c r="T994" s="75"/>
      <c r="V994" s="86"/>
      <c r="W994" s="75"/>
      <c r="Y994" s="86"/>
      <c r="Z994" s="75"/>
      <c r="AB994" s="86"/>
      <c r="AC994" s="75"/>
      <c r="AE994" s="86"/>
      <c r="AF994" s="75"/>
      <c r="AH994" s="86"/>
      <c r="AI994" s="75"/>
      <c r="AK994" s="86"/>
      <c r="AL994" s="75"/>
    </row>
    <row r="995" spans="1:38" x14ac:dyDescent="0.2">
      <c r="A995" s="31"/>
      <c r="B995" s="83"/>
      <c r="D995" s="86"/>
      <c r="E995" s="75"/>
      <c r="G995" s="86"/>
      <c r="H995" s="75"/>
      <c r="J995" s="86"/>
      <c r="K995" s="75"/>
      <c r="M995" s="86"/>
      <c r="N995" s="75"/>
      <c r="P995" s="86"/>
      <c r="Q995" s="75"/>
      <c r="S995" s="86"/>
      <c r="T995" s="75"/>
      <c r="V995" s="86"/>
      <c r="W995" s="75"/>
      <c r="Y995" s="86"/>
      <c r="Z995" s="75"/>
      <c r="AB995" s="86"/>
      <c r="AC995" s="75"/>
      <c r="AE995" s="86"/>
      <c r="AF995" s="75"/>
      <c r="AH995" s="86"/>
      <c r="AI995" s="75"/>
      <c r="AK995" s="86"/>
      <c r="AL995" s="75"/>
    </row>
    <row r="996" spans="1:38" x14ac:dyDescent="0.2">
      <c r="A996" s="31"/>
      <c r="B996" s="83"/>
      <c r="D996" s="86"/>
      <c r="E996" s="75"/>
      <c r="G996" s="86"/>
      <c r="H996" s="75"/>
      <c r="J996" s="86"/>
      <c r="K996" s="75"/>
      <c r="M996" s="86"/>
      <c r="N996" s="75"/>
      <c r="P996" s="86"/>
      <c r="Q996" s="75"/>
      <c r="S996" s="86"/>
      <c r="T996" s="75"/>
      <c r="V996" s="86"/>
      <c r="W996" s="75"/>
      <c r="Y996" s="86"/>
      <c r="Z996" s="75"/>
      <c r="AB996" s="86"/>
      <c r="AC996" s="75"/>
      <c r="AE996" s="86"/>
      <c r="AF996" s="75"/>
      <c r="AH996" s="86"/>
      <c r="AI996" s="75"/>
      <c r="AK996" s="86"/>
      <c r="AL996" s="75"/>
    </row>
    <row r="997" spans="1:38" x14ac:dyDescent="0.2">
      <c r="A997" s="31"/>
      <c r="B997" s="83"/>
      <c r="D997" s="86"/>
      <c r="E997" s="75"/>
      <c r="G997" s="86"/>
      <c r="H997" s="75"/>
      <c r="J997" s="86"/>
      <c r="K997" s="75"/>
      <c r="M997" s="86"/>
      <c r="N997" s="75"/>
      <c r="P997" s="86"/>
      <c r="Q997" s="75"/>
      <c r="S997" s="86"/>
      <c r="T997" s="75"/>
      <c r="V997" s="86"/>
      <c r="W997" s="75"/>
      <c r="Y997" s="86"/>
      <c r="Z997" s="75"/>
      <c r="AB997" s="86"/>
      <c r="AC997" s="75"/>
      <c r="AE997" s="86"/>
      <c r="AF997" s="75"/>
      <c r="AH997" s="86"/>
      <c r="AI997" s="75"/>
      <c r="AK997" s="86"/>
      <c r="AL997" s="75"/>
    </row>
    <row r="998" spans="1:38" x14ac:dyDescent="0.2">
      <c r="A998" s="31"/>
      <c r="B998" s="83"/>
      <c r="D998" s="86"/>
      <c r="E998" s="75"/>
      <c r="G998" s="86"/>
      <c r="H998" s="75"/>
      <c r="J998" s="86"/>
      <c r="K998" s="75"/>
      <c r="M998" s="86"/>
      <c r="N998" s="75"/>
      <c r="P998" s="86"/>
      <c r="Q998" s="75"/>
      <c r="S998" s="86"/>
      <c r="T998" s="75"/>
      <c r="V998" s="86"/>
      <c r="W998" s="75"/>
      <c r="Y998" s="86"/>
      <c r="Z998" s="75"/>
      <c r="AB998" s="86"/>
      <c r="AC998" s="75"/>
      <c r="AE998" s="86"/>
      <c r="AF998" s="75"/>
      <c r="AH998" s="86"/>
      <c r="AI998" s="75"/>
      <c r="AK998" s="86"/>
      <c r="AL998" s="75"/>
    </row>
    <row r="999" spans="1:38" x14ac:dyDescent="0.2">
      <c r="A999" s="31"/>
      <c r="B999" s="83"/>
      <c r="D999" s="86"/>
      <c r="E999" s="75"/>
      <c r="G999" s="86"/>
      <c r="H999" s="75"/>
      <c r="J999" s="86"/>
      <c r="K999" s="75"/>
      <c r="M999" s="86"/>
      <c r="N999" s="75"/>
      <c r="P999" s="86"/>
      <c r="Q999" s="75"/>
      <c r="S999" s="86"/>
      <c r="T999" s="75"/>
      <c r="V999" s="86"/>
      <c r="W999" s="75"/>
      <c r="Y999" s="86"/>
      <c r="Z999" s="75"/>
      <c r="AB999" s="86"/>
      <c r="AC999" s="75"/>
      <c r="AE999" s="86"/>
      <c r="AF999" s="75"/>
      <c r="AH999" s="86"/>
      <c r="AI999" s="75"/>
      <c r="AK999" s="86"/>
      <c r="AL999" s="75"/>
    </row>
    <row r="1000" spans="1:38" x14ac:dyDescent="0.2">
      <c r="A1000" s="31"/>
      <c r="B1000" s="83"/>
      <c r="D1000" s="86"/>
      <c r="E1000" s="75"/>
      <c r="G1000" s="86"/>
      <c r="H1000" s="75"/>
      <c r="J1000" s="86"/>
      <c r="K1000" s="75"/>
      <c r="M1000" s="86"/>
      <c r="N1000" s="75"/>
      <c r="P1000" s="86"/>
      <c r="Q1000" s="75"/>
      <c r="S1000" s="86"/>
      <c r="T1000" s="75"/>
      <c r="V1000" s="86"/>
      <c r="W1000" s="75"/>
      <c r="Y1000" s="86"/>
      <c r="Z1000" s="75"/>
      <c r="AB1000" s="86"/>
      <c r="AC1000" s="75"/>
      <c r="AE1000" s="86"/>
      <c r="AF1000" s="75"/>
      <c r="AH1000" s="86"/>
      <c r="AI1000" s="75"/>
      <c r="AK1000" s="86"/>
      <c r="AL1000" s="75"/>
    </row>
    <row r="1001" spans="1:38" x14ac:dyDescent="0.2">
      <c r="A1001" s="31"/>
      <c r="B1001" s="83"/>
      <c r="D1001" s="86"/>
      <c r="E1001" s="75"/>
      <c r="G1001" s="86"/>
      <c r="H1001" s="75"/>
      <c r="J1001" s="86"/>
      <c r="K1001" s="75"/>
      <c r="M1001" s="86"/>
      <c r="N1001" s="75"/>
      <c r="P1001" s="86"/>
      <c r="Q1001" s="75"/>
      <c r="S1001" s="86"/>
      <c r="T1001" s="75"/>
      <c r="V1001" s="86"/>
      <c r="W1001" s="75"/>
      <c r="Y1001" s="86"/>
      <c r="Z1001" s="75"/>
      <c r="AB1001" s="86"/>
      <c r="AC1001" s="75"/>
      <c r="AE1001" s="86"/>
      <c r="AF1001" s="75"/>
      <c r="AH1001" s="86"/>
      <c r="AI1001" s="75"/>
      <c r="AK1001" s="86"/>
      <c r="AL1001" s="75"/>
    </row>
    <row r="1002" spans="1:38" x14ac:dyDescent="0.2">
      <c r="A1002" s="31"/>
      <c r="B1002" s="83"/>
      <c r="D1002" s="86"/>
      <c r="E1002" s="75"/>
      <c r="G1002" s="86"/>
      <c r="H1002" s="75"/>
      <c r="J1002" s="86"/>
      <c r="K1002" s="75"/>
      <c r="M1002" s="86"/>
      <c r="N1002" s="75"/>
      <c r="P1002" s="86"/>
      <c r="Q1002" s="75"/>
      <c r="S1002" s="86"/>
      <c r="T1002" s="75"/>
      <c r="V1002" s="86"/>
      <c r="W1002" s="75"/>
      <c r="Y1002" s="86"/>
      <c r="Z1002" s="75"/>
      <c r="AB1002" s="86"/>
      <c r="AC1002" s="75"/>
      <c r="AE1002" s="86"/>
      <c r="AF1002" s="75"/>
      <c r="AH1002" s="86"/>
      <c r="AI1002" s="75"/>
      <c r="AK1002" s="86"/>
      <c r="AL1002" s="75"/>
    </row>
    <row r="1003" spans="1:38" x14ac:dyDescent="0.2">
      <c r="A1003" s="31"/>
      <c r="B1003" s="83"/>
      <c r="D1003" s="86"/>
      <c r="E1003" s="75"/>
      <c r="G1003" s="86"/>
      <c r="H1003" s="75"/>
      <c r="J1003" s="86"/>
      <c r="K1003" s="75"/>
      <c r="M1003" s="86"/>
      <c r="N1003" s="75"/>
      <c r="P1003" s="86"/>
      <c r="Q1003" s="75"/>
      <c r="S1003" s="86"/>
      <c r="T1003" s="75"/>
      <c r="V1003" s="86"/>
      <c r="W1003" s="75"/>
      <c r="Y1003" s="86"/>
      <c r="Z1003" s="75"/>
      <c r="AB1003" s="86"/>
      <c r="AC1003" s="75"/>
      <c r="AE1003" s="86"/>
      <c r="AF1003" s="75"/>
      <c r="AH1003" s="86"/>
      <c r="AI1003" s="75"/>
      <c r="AK1003" s="86"/>
      <c r="AL1003" s="75"/>
    </row>
    <row r="1004" spans="1:38" x14ac:dyDescent="0.2">
      <c r="A1004" s="31"/>
      <c r="B1004" s="83"/>
      <c r="D1004" s="86"/>
      <c r="E1004" s="75"/>
      <c r="G1004" s="86"/>
      <c r="H1004" s="75"/>
      <c r="J1004" s="86"/>
      <c r="K1004" s="75"/>
      <c r="M1004" s="86"/>
      <c r="N1004" s="75"/>
      <c r="P1004" s="86"/>
      <c r="Q1004" s="75"/>
      <c r="S1004" s="86"/>
      <c r="T1004" s="75"/>
      <c r="V1004" s="86"/>
      <c r="W1004" s="75"/>
      <c r="Y1004" s="86"/>
      <c r="Z1004" s="75"/>
      <c r="AB1004" s="86"/>
      <c r="AC1004" s="75"/>
      <c r="AE1004" s="86"/>
      <c r="AF1004" s="75"/>
      <c r="AH1004" s="86"/>
      <c r="AI1004" s="75"/>
      <c r="AK1004" s="86"/>
      <c r="AL1004" s="75"/>
    </row>
    <row r="1005" spans="1:38" x14ac:dyDescent="0.2">
      <c r="A1005" s="31"/>
      <c r="B1005" s="83"/>
      <c r="D1005" s="86"/>
      <c r="E1005" s="75"/>
      <c r="G1005" s="86"/>
      <c r="H1005" s="75"/>
      <c r="J1005" s="86"/>
      <c r="K1005" s="75"/>
      <c r="M1005" s="86"/>
      <c r="N1005" s="75"/>
      <c r="P1005" s="86"/>
      <c r="Q1005" s="75"/>
      <c r="S1005" s="86"/>
      <c r="T1005" s="75"/>
      <c r="V1005" s="86"/>
      <c r="W1005" s="75"/>
      <c r="Y1005" s="86"/>
      <c r="Z1005" s="75"/>
      <c r="AB1005" s="86"/>
      <c r="AC1005" s="75"/>
      <c r="AE1005" s="86"/>
      <c r="AF1005" s="75"/>
      <c r="AH1005" s="86"/>
      <c r="AI1005" s="75"/>
      <c r="AK1005" s="86"/>
      <c r="AL1005" s="75"/>
    </row>
    <row r="1006" spans="1:38" x14ac:dyDescent="0.2">
      <c r="A1006" s="31"/>
      <c r="B1006" s="83"/>
      <c r="D1006" s="86"/>
      <c r="E1006" s="75"/>
      <c r="G1006" s="86"/>
      <c r="H1006" s="75"/>
      <c r="J1006" s="86"/>
      <c r="K1006" s="75"/>
      <c r="M1006" s="86"/>
      <c r="N1006" s="75"/>
      <c r="P1006" s="86"/>
      <c r="Q1006" s="75"/>
      <c r="S1006" s="86"/>
      <c r="T1006" s="75"/>
      <c r="V1006" s="86"/>
      <c r="W1006" s="75"/>
      <c r="Y1006" s="86"/>
      <c r="Z1006" s="75"/>
      <c r="AB1006" s="86"/>
      <c r="AC1006" s="75"/>
      <c r="AE1006" s="86"/>
      <c r="AF1006" s="75"/>
      <c r="AH1006" s="86"/>
      <c r="AI1006" s="75"/>
      <c r="AK1006" s="86"/>
      <c r="AL1006" s="75"/>
    </row>
    <row r="1007" spans="1:38" x14ac:dyDescent="0.2">
      <c r="A1007" s="31"/>
      <c r="B1007" s="83"/>
      <c r="D1007" s="86"/>
      <c r="E1007" s="75"/>
      <c r="G1007" s="86"/>
      <c r="H1007" s="75"/>
      <c r="J1007" s="86"/>
      <c r="K1007" s="75"/>
      <c r="M1007" s="86"/>
      <c r="N1007" s="75"/>
      <c r="P1007" s="86"/>
      <c r="Q1007" s="75"/>
      <c r="S1007" s="86"/>
      <c r="T1007" s="75"/>
      <c r="V1007" s="86"/>
      <c r="W1007" s="75"/>
      <c r="Y1007" s="86"/>
      <c r="Z1007" s="75"/>
      <c r="AB1007" s="86"/>
      <c r="AC1007" s="75"/>
      <c r="AE1007" s="86"/>
      <c r="AF1007" s="75"/>
      <c r="AH1007" s="86"/>
      <c r="AI1007" s="75"/>
      <c r="AK1007" s="86"/>
      <c r="AL1007" s="75"/>
    </row>
    <row r="1008" spans="1:38" x14ac:dyDescent="0.2">
      <c r="A1008" s="31"/>
      <c r="B1008" s="83"/>
      <c r="D1008" s="86"/>
      <c r="E1008" s="75"/>
      <c r="G1008" s="86"/>
      <c r="H1008" s="75"/>
      <c r="J1008" s="86"/>
      <c r="K1008" s="75"/>
      <c r="M1008" s="86"/>
      <c r="N1008" s="75"/>
      <c r="P1008" s="86"/>
      <c r="Q1008" s="75"/>
      <c r="S1008" s="86"/>
      <c r="T1008" s="75"/>
      <c r="V1008" s="86"/>
      <c r="W1008" s="75"/>
      <c r="Y1008" s="86"/>
      <c r="Z1008" s="75"/>
      <c r="AB1008" s="86"/>
      <c r="AC1008" s="75"/>
      <c r="AE1008" s="86"/>
      <c r="AF1008" s="75"/>
      <c r="AH1008" s="86"/>
      <c r="AI1008" s="75"/>
      <c r="AK1008" s="86"/>
      <c r="AL1008" s="75"/>
    </row>
    <row r="1009" spans="1:38" x14ac:dyDescent="0.2">
      <c r="A1009" s="31"/>
      <c r="B1009" s="83"/>
      <c r="D1009" s="86"/>
      <c r="E1009" s="75"/>
      <c r="G1009" s="86"/>
      <c r="H1009" s="75"/>
      <c r="J1009" s="86"/>
      <c r="K1009" s="75"/>
      <c r="M1009" s="86"/>
      <c r="N1009" s="75"/>
      <c r="P1009" s="86"/>
      <c r="Q1009" s="75"/>
      <c r="S1009" s="86"/>
      <c r="T1009" s="75"/>
      <c r="V1009" s="86"/>
      <c r="W1009" s="75"/>
      <c r="Y1009" s="86"/>
      <c r="Z1009" s="75"/>
      <c r="AB1009" s="86"/>
      <c r="AC1009" s="75"/>
      <c r="AE1009" s="86"/>
      <c r="AF1009" s="75"/>
      <c r="AH1009" s="86"/>
      <c r="AI1009" s="75"/>
      <c r="AK1009" s="86"/>
      <c r="AL1009" s="75"/>
    </row>
    <row r="1010" spans="1:38" x14ac:dyDescent="0.2">
      <c r="A1010" s="31"/>
      <c r="B1010" s="83"/>
      <c r="D1010" s="86"/>
      <c r="E1010" s="75"/>
      <c r="G1010" s="86"/>
      <c r="H1010" s="75"/>
      <c r="J1010" s="86"/>
      <c r="K1010" s="75"/>
      <c r="M1010" s="86"/>
      <c r="N1010" s="75"/>
      <c r="P1010" s="86"/>
      <c r="Q1010" s="75"/>
      <c r="S1010" s="86"/>
      <c r="T1010" s="75"/>
      <c r="V1010" s="86"/>
      <c r="W1010" s="75"/>
      <c r="Y1010" s="86"/>
      <c r="Z1010" s="75"/>
      <c r="AB1010" s="86"/>
      <c r="AC1010" s="75"/>
      <c r="AE1010" s="86"/>
      <c r="AF1010" s="75"/>
      <c r="AH1010" s="86"/>
      <c r="AI1010" s="75"/>
      <c r="AK1010" s="86"/>
      <c r="AL1010" s="75"/>
    </row>
    <row r="1011" spans="1:38" x14ac:dyDescent="0.2">
      <c r="A1011" s="31"/>
      <c r="B1011" s="83"/>
      <c r="D1011" s="86"/>
      <c r="E1011" s="75"/>
      <c r="G1011" s="86"/>
      <c r="H1011" s="75"/>
      <c r="J1011" s="86"/>
      <c r="K1011" s="75"/>
      <c r="M1011" s="86"/>
      <c r="N1011" s="75"/>
      <c r="P1011" s="86"/>
      <c r="Q1011" s="75"/>
      <c r="S1011" s="86"/>
      <c r="T1011" s="75"/>
      <c r="V1011" s="86"/>
      <c r="W1011" s="75"/>
      <c r="Y1011" s="86"/>
      <c r="Z1011" s="75"/>
      <c r="AB1011" s="86"/>
      <c r="AC1011" s="75"/>
      <c r="AE1011" s="86"/>
      <c r="AF1011" s="75"/>
      <c r="AH1011" s="86"/>
      <c r="AI1011" s="75"/>
      <c r="AK1011" s="86"/>
      <c r="AL1011" s="75"/>
    </row>
    <row r="1012" spans="1:38" x14ac:dyDescent="0.2">
      <c r="A1012" s="31"/>
      <c r="B1012" s="83"/>
      <c r="D1012" s="86"/>
      <c r="E1012" s="75"/>
      <c r="G1012" s="86"/>
      <c r="H1012" s="75"/>
      <c r="J1012" s="86"/>
      <c r="K1012" s="75"/>
      <c r="M1012" s="86"/>
      <c r="N1012" s="75"/>
      <c r="P1012" s="86"/>
      <c r="Q1012" s="75"/>
      <c r="S1012" s="86"/>
      <c r="T1012" s="75"/>
      <c r="V1012" s="86"/>
      <c r="W1012" s="75"/>
      <c r="Y1012" s="86"/>
      <c r="Z1012" s="75"/>
      <c r="AB1012" s="86"/>
      <c r="AC1012" s="75"/>
      <c r="AE1012" s="86"/>
      <c r="AF1012" s="75"/>
      <c r="AH1012" s="86"/>
      <c r="AI1012" s="75"/>
      <c r="AK1012" s="86"/>
      <c r="AL1012" s="75"/>
    </row>
    <row r="1013" spans="1:38" x14ac:dyDescent="0.2">
      <c r="A1013" s="31"/>
      <c r="B1013" s="83"/>
      <c r="D1013" s="86"/>
      <c r="E1013" s="75"/>
      <c r="G1013" s="86"/>
      <c r="H1013" s="75"/>
      <c r="J1013" s="86"/>
      <c r="K1013" s="75"/>
      <c r="M1013" s="86"/>
      <c r="N1013" s="75"/>
      <c r="P1013" s="86"/>
      <c r="Q1013" s="75"/>
      <c r="S1013" s="86"/>
      <c r="T1013" s="75"/>
      <c r="V1013" s="86"/>
      <c r="W1013" s="75"/>
      <c r="Y1013" s="86"/>
      <c r="Z1013" s="75"/>
      <c r="AB1013" s="86"/>
      <c r="AC1013" s="75"/>
      <c r="AE1013" s="86"/>
      <c r="AF1013" s="75"/>
      <c r="AH1013" s="86"/>
      <c r="AI1013" s="75"/>
      <c r="AK1013" s="86"/>
      <c r="AL1013" s="75"/>
    </row>
    <row r="1014" spans="1:38" x14ac:dyDescent="0.2">
      <c r="A1014" s="31"/>
      <c r="B1014" s="83"/>
      <c r="D1014" s="86"/>
      <c r="E1014" s="75"/>
      <c r="G1014" s="86"/>
      <c r="H1014" s="75"/>
      <c r="J1014" s="86"/>
      <c r="K1014" s="75"/>
      <c r="M1014" s="86"/>
      <c r="N1014" s="75"/>
      <c r="P1014" s="86"/>
      <c r="Q1014" s="75"/>
      <c r="S1014" s="86"/>
      <c r="T1014" s="75"/>
      <c r="V1014" s="86"/>
      <c r="W1014" s="75"/>
      <c r="Y1014" s="86"/>
      <c r="Z1014" s="75"/>
      <c r="AB1014" s="86"/>
      <c r="AC1014" s="75"/>
      <c r="AE1014" s="86"/>
      <c r="AF1014" s="75"/>
      <c r="AH1014" s="86"/>
      <c r="AI1014" s="75"/>
      <c r="AK1014" s="86"/>
      <c r="AL1014" s="75"/>
    </row>
    <row r="1015" spans="1:38" x14ac:dyDescent="0.2">
      <c r="A1015" s="31"/>
      <c r="B1015" s="83"/>
      <c r="D1015" s="86"/>
      <c r="E1015" s="75"/>
      <c r="G1015" s="86"/>
      <c r="H1015" s="75"/>
      <c r="J1015" s="86"/>
      <c r="K1015" s="75"/>
      <c r="M1015" s="86"/>
      <c r="N1015" s="75"/>
      <c r="P1015" s="86"/>
      <c r="Q1015" s="75"/>
      <c r="S1015" s="86"/>
      <c r="T1015" s="75"/>
      <c r="V1015" s="86"/>
      <c r="W1015" s="75"/>
      <c r="Y1015" s="86"/>
      <c r="Z1015" s="75"/>
      <c r="AB1015" s="86"/>
      <c r="AC1015" s="75"/>
      <c r="AE1015" s="86"/>
      <c r="AF1015" s="75"/>
      <c r="AH1015" s="86"/>
      <c r="AI1015" s="75"/>
      <c r="AK1015" s="86"/>
      <c r="AL1015" s="75"/>
    </row>
    <row r="1016" spans="1:38" x14ac:dyDescent="0.2">
      <c r="A1016" s="31"/>
      <c r="B1016" s="83"/>
      <c r="D1016" s="86"/>
      <c r="E1016" s="75"/>
      <c r="G1016" s="86"/>
      <c r="H1016" s="75"/>
      <c r="J1016" s="86"/>
      <c r="K1016" s="75"/>
      <c r="M1016" s="86"/>
      <c r="N1016" s="75"/>
      <c r="P1016" s="86"/>
      <c r="Q1016" s="75"/>
      <c r="S1016" s="86"/>
      <c r="T1016" s="75"/>
      <c r="V1016" s="86"/>
      <c r="W1016" s="75"/>
      <c r="Y1016" s="86"/>
      <c r="Z1016" s="75"/>
      <c r="AB1016" s="86"/>
      <c r="AC1016" s="75"/>
      <c r="AE1016" s="86"/>
      <c r="AF1016" s="75"/>
      <c r="AH1016" s="86"/>
      <c r="AI1016" s="75"/>
      <c r="AK1016" s="86"/>
      <c r="AL1016" s="75"/>
    </row>
    <row r="1017" spans="1:38" x14ac:dyDescent="0.2">
      <c r="A1017" s="31"/>
      <c r="B1017" s="83"/>
      <c r="D1017" s="86"/>
      <c r="E1017" s="75"/>
      <c r="G1017" s="86"/>
      <c r="H1017" s="75"/>
      <c r="J1017" s="86"/>
      <c r="K1017" s="75"/>
      <c r="M1017" s="86"/>
      <c r="N1017" s="75"/>
      <c r="P1017" s="86"/>
      <c r="Q1017" s="75"/>
      <c r="S1017" s="86"/>
      <c r="T1017" s="75"/>
      <c r="V1017" s="86"/>
      <c r="W1017" s="75"/>
      <c r="Y1017" s="86"/>
      <c r="Z1017" s="75"/>
      <c r="AB1017" s="86"/>
      <c r="AC1017" s="75"/>
      <c r="AE1017" s="86"/>
      <c r="AF1017" s="75"/>
      <c r="AH1017" s="86"/>
      <c r="AI1017" s="75"/>
      <c r="AK1017" s="86"/>
      <c r="AL1017" s="75"/>
    </row>
    <row r="1018" spans="1:38" x14ac:dyDescent="0.2">
      <c r="A1018" s="31"/>
      <c r="B1018" s="83"/>
      <c r="D1018" s="86"/>
      <c r="E1018" s="75"/>
      <c r="G1018" s="86"/>
      <c r="H1018" s="75"/>
      <c r="J1018" s="86"/>
      <c r="K1018" s="75"/>
      <c r="M1018" s="86"/>
      <c r="N1018" s="75"/>
      <c r="P1018" s="86"/>
      <c r="Q1018" s="75"/>
      <c r="S1018" s="86"/>
      <c r="T1018" s="75"/>
      <c r="V1018" s="86"/>
      <c r="W1018" s="75"/>
      <c r="Y1018" s="86"/>
      <c r="Z1018" s="75"/>
      <c r="AB1018" s="86"/>
      <c r="AC1018" s="75"/>
      <c r="AE1018" s="86"/>
      <c r="AF1018" s="75"/>
      <c r="AH1018" s="86"/>
      <c r="AI1018" s="75"/>
      <c r="AK1018" s="86"/>
      <c r="AL1018" s="75"/>
    </row>
    <row r="1019" spans="1:38" x14ac:dyDescent="0.2">
      <c r="A1019" s="31"/>
      <c r="B1019" s="83"/>
      <c r="D1019" s="86"/>
      <c r="E1019" s="75"/>
      <c r="G1019" s="86"/>
      <c r="H1019" s="75"/>
      <c r="J1019" s="86"/>
      <c r="K1019" s="75"/>
      <c r="M1019" s="86"/>
      <c r="N1019" s="75"/>
      <c r="P1019" s="86"/>
      <c r="Q1019" s="75"/>
      <c r="S1019" s="86"/>
      <c r="T1019" s="75"/>
      <c r="V1019" s="86"/>
      <c r="W1019" s="75"/>
      <c r="Y1019" s="86"/>
      <c r="Z1019" s="75"/>
      <c r="AB1019" s="86"/>
      <c r="AC1019" s="75"/>
      <c r="AE1019" s="86"/>
      <c r="AF1019" s="75"/>
      <c r="AH1019" s="86"/>
      <c r="AI1019" s="75"/>
      <c r="AK1019" s="86"/>
      <c r="AL1019" s="75"/>
    </row>
    <row r="1020" spans="1:38" x14ac:dyDescent="0.2">
      <c r="A1020" s="31"/>
      <c r="B1020" s="83"/>
      <c r="D1020" s="86"/>
      <c r="E1020" s="75"/>
      <c r="G1020" s="86"/>
      <c r="H1020" s="75"/>
      <c r="J1020" s="86"/>
      <c r="K1020" s="75"/>
      <c r="M1020" s="86"/>
      <c r="N1020" s="75"/>
      <c r="P1020" s="86"/>
      <c r="Q1020" s="75"/>
      <c r="S1020" s="86"/>
      <c r="T1020" s="75"/>
      <c r="V1020" s="86"/>
      <c r="W1020" s="75"/>
      <c r="Y1020" s="86"/>
      <c r="Z1020" s="75"/>
      <c r="AB1020" s="86"/>
      <c r="AC1020" s="75"/>
      <c r="AE1020" s="86"/>
      <c r="AF1020" s="75"/>
      <c r="AH1020" s="86"/>
      <c r="AI1020" s="75"/>
      <c r="AK1020" s="86"/>
      <c r="AL1020" s="75"/>
    </row>
    <row r="1021" spans="1:38" x14ac:dyDescent="0.2">
      <c r="A1021" s="31"/>
      <c r="B1021" s="83"/>
      <c r="D1021" s="86"/>
      <c r="E1021" s="75"/>
      <c r="G1021" s="86"/>
      <c r="H1021" s="75"/>
      <c r="J1021" s="86"/>
      <c r="K1021" s="75"/>
      <c r="M1021" s="86"/>
      <c r="N1021" s="75"/>
      <c r="P1021" s="86"/>
      <c r="Q1021" s="75"/>
      <c r="S1021" s="86"/>
      <c r="T1021" s="75"/>
      <c r="V1021" s="86"/>
      <c r="W1021" s="75"/>
      <c r="Y1021" s="86"/>
      <c r="Z1021" s="75"/>
      <c r="AB1021" s="86"/>
      <c r="AC1021" s="75"/>
      <c r="AE1021" s="86"/>
      <c r="AF1021" s="75"/>
      <c r="AH1021" s="86"/>
      <c r="AI1021" s="75"/>
      <c r="AK1021" s="86"/>
      <c r="AL1021" s="75"/>
    </row>
    <row r="1022" spans="1:38" x14ac:dyDescent="0.2">
      <c r="A1022" s="31"/>
      <c r="B1022" s="83"/>
      <c r="D1022" s="86"/>
      <c r="E1022" s="75"/>
      <c r="G1022" s="86"/>
      <c r="H1022" s="75"/>
      <c r="J1022" s="86"/>
      <c r="K1022" s="75"/>
      <c r="M1022" s="86"/>
      <c r="N1022" s="75"/>
      <c r="P1022" s="86"/>
      <c r="Q1022" s="75"/>
      <c r="S1022" s="86"/>
      <c r="T1022" s="75"/>
      <c r="V1022" s="86"/>
      <c r="W1022" s="75"/>
      <c r="Y1022" s="86"/>
      <c r="Z1022" s="75"/>
      <c r="AB1022" s="86"/>
      <c r="AC1022" s="75"/>
      <c r="AE1022" s="86"/>
      <c r="AF1022" s="75"/>
      <c r="AH1022" s="86"/>
      <c r="AI1022" s="75"/>
      <c r="AK1022" s="86"/>
      <c r="AL1022" s="75"/>
    </row>
    <row r="1023" spans="1:38" x14ac:dyDescent="0.2">
      <c r="A1023" s="31"/>
      <c r="B1023" s="83"/>
      <c r="D1023" s="86"/>
      <c r="E1023" s="75"/>
      <c r="G1023" s="86"/>
      <c r="H1023" s="75"/>
      <c r="J1023" s="86"/>
      <c r="K1023" s="75"/>
      <c r="M1023" s="86"/>
      <c r="N1023" s="75"/>
      <c r="P1023" s="86"/>
      <c r="Q1023" s="75"/>
      <c r="S1023" s="86"/>
      <c r="T1023" s="75"/>
      <c r="V1023" s="86"/>
      <c r="W1023" s="75"/>
      <c r="Y1023" s="86"/>
      <c r="Z1023" s="75"/>
      <c r="AB1023" s="86"/>
      <c r="AC1023" s="75"/>
      <c r="AE1023" s="86"/>
      <c r="AF1023" s="75"/>
      <c r="AH1023" s="86"/>
      <c r="AI1023" s="75"/>
      <c r="AK1023" s="86"/>
      <c r="AL1023" s="75"/>
    </row>
    <row r="1024" spans="1:38" x14ac:dyDescent="0.2">
      <c r="A1024" s="31"/>
      <c r="B1024" s="83"/>
      <c r="D1024" s="86"/>
      <c r="E1024" s="75"/>
      <c r="G1024" s="86"/>
      <c r="H1024" s="75"/>
      <c r="J1024" s="86"/>
      <c r="K1024" s="75"/>
      <c r="M1024" s="86"/>
      <c r="N1024" s="75"/>
      <c r="P1024" s="86"/>
      <c r="Q1024" s="75"/>
      <c r="S1024" s="86"/>
      <c r="T1024" s="75"/>
      <c r="V1024" s="86"/>
      <c r="W1024" s="75"/>
      <c r="Y1024" s="86"/>
      <c r="Z1024" s="75"/>
      <c r="AB1024" s="86"/>
      <c r="AC1024" s="75"/>
      <c r="AE1024" s="86"/>
      <c r="AF1024" s="75"/>
      <c r="AH1024" s="86"/>
      <c r="AI1024" s="75"/>
      <c r="AK1024" s="86"/>
      <c r="AL1024" s="75"/>
    </row>
    <row r="1025" spans="1:38" x14ac:dyDescent="0.2">
      <c r="A1025" s="31"/>
      <c r="B1025" s="83"/>
      <c r="D1025" s="86"/>
      <c r="E1025" s="75"/>
      <c r="G1025" s="86"/>
      <c r="H1025" s="75"/>
      <c r="J1025" s="86"/>
      <c r="K1025" s="75"/>
      <c r="M1025" s="86"/>
      <c r="N1025" s="75"/>
      <c r="P1025" s="86"/>
      <c r="Q1025" s="75"/>
      <c r="S1025" s="86"/>
      <c r="T1025" s="75"/>
      <c r="V1025" s="86"/>
      <c r="W1025" s="75"/>
      <c r="Y1025" s="86"/>
      <c r="Z1025" s="75"/>
      <c r="AB1025" s="86"/>
      <c r="AC1025" s="75"/>
      <c r="AE1025" s="86"/>
      <c r="AF1025" s="75"/>
      <c r="AH1025" s="86"/>
      <c r="AI1025" s="75"/>
      <c r="AK1025" s="86"/>
      <c r="AL1025" s="75"/>
    </row>
    <row r="1026" spans="1:38" x14ac:dyDescent="0.2">
      <c r="A1026" s="31"/>
      <c r="B1026" s="83"/>
      <c r="D1026" s="86"/>
      <c r="E1026" s="75"/>
      <c r="G1026" s="86"/>
      <c r="H1026" s="75"/>
      <c r="J1026" s="86"/>
      <c r="K1026" s="75"/>
      <c r="M1026" s="86"/>
      <c r="N1026" s="75"/>
      <c r="P1026" s="86"/>
      <c r="Q1026" s="75"/>
      <c r="S1026" s="86"/>
      <c r="T1026" s="75"/>
      <c r="V1026" s="86"/>
      <c r="W1026" s="75"/>
      <c r="Y1026" s="86"/>
      <c r="Z1026" s="75"/>
      <c r="AB1026" s="86"/>
      <c r="AC1026" s="75"/>
      <c r="AE1026" s="86"/>
      <c r="AF1026" s="75"/>
      <c r="AH1026" s="86"/>
      <c r="AI1026" s="75"/>
      <c r="AK1026" s="86"/>
      <c r="AL1026" s="75"/>
    </row>
    <row r="1027" spans="1:38" x14ac:dyDescent="0.2">
      <c r="A1027" s="31"/>
      <c r="B1027" s="83"/>
      <c r="D1027" s="86"/>
      <c r="E1027" s="75"/>
      <c r="G1027" s="86"/>
      <c r="H1027" s="75"/>
      <c r="J1027" s="86"/>
      <c r="K1027" s="75"/>
      <c r="M1027" s="86"/>
      <c r="N1027" s="75"/>
      <c r="P1027" s="86"/>
      <c r="Q1027" s="75"/>
      <c r="S1027" s="86"/>
      <c r="T1027" s="75"/>
      <c r="V1027" s="86"/>
      <c r="W1027" s="75"/>
      <c r="Y1027" s="86"/>
      <c r="Z1027" s="75"/>
      <c r="AB1027" s="86"/>
      <c r="AC1027" s="75"/>
      <c r="AE1027" s="86"/>
      <c r="AF1027" s="75"/>
      <c r="AH1027" s="86"/>
      <c r="AI1027" s="75"/>
      <c r="AK1027" s="86"/>
      <c r="AL1027" s="75"/>
    </row>
    <row r="1028" spans="1:38" x14ac:dyDescent="0.2">
      <c r="A1028" s="31"/>
      <c r="B1028" s="83"/>
      <c r="D1028" s="86"/>
      <c r="E1028" s="75"/>
      <c r="G1028" s="86"/>
      <c r="H1028" s="75"/>
      <c r="J1028" s="86"/>
      <c r="K1028" s="75"/>
      <c r="M1028" s="86"/>
      <c r="N1028" s="75"/>
      <c r="P1028" s="86"/>
      <c r="Q1028" s="75"/>
      <c r="S1028" s="86"/>
      <c r="T1028" s="75"/>
      <c r="V1028" s="86"/>
      <c r="W1028" s="75"/>
      <c r="Y1028" s="86"/>
      <c r="Z1028" s="75"/>
      <c r="AB1028" s="86"/>
      <c r="AC1028" s="75"/>
      <c r="AE1028" s="86"/>
      <c r="AF1028" s="75"/>
      <c r="AH1028" s="86"/>
      <c r="AI1028" s="75"/>
      <c r="AK1028" s="86"/>
      <c r="AL1028" s="75"/>
    </row>
    <row r="1029" spans="1:38" x14ac:dyDescent="0.2">
      <c r="A1029" s="31"/>
      <c r="B1029" s="83"/>
      <c r="D1029" s="86"/>
      <c r="E1029" s="75"/>
      <c r="G1029" s="86"/>
      <c r="H1029" s="75"/>
      <c r="J1029" s="86"/>
      <c r="K1029" s="75"/>
      <c r="M1029" s="86"/>
      <c r="N1029" s="75"/>
      <c r="P1029" s="86"/>
      <c r="Q1029" s="75"/>
      <c r="S1029" s="86"/>
      <c r="T1029" s="75"/>
      <c r="V1029" s="86"/>
      <c r="W1029" s="75"/>
      <c r="Y1029" s="86"/>
      <c r="Z1029" s="75"/>
      <c r="AB1029" s="86"/>
      <c r="AC1029" s="75"/>
      <c r="AE1029" s="86"/>
      <c r="AF1029" s="75"/>
      <c r="AH1029" s="86"/>
      <c r="AI1029" s="75"/>
      <c r="AK1029" s="86"/>
      <c r="AL1029" s="75"/>
    </row>
    <row r="1030" spans="1:38" x14ac:dyDescent="0.2">
      <c r="A1030" s="31"/>
      <c r="B1030" s="83"/>
      <c r="D1030" s="86"/>
      <c r="E1030" s="75"/>
      <c r="G1030" s="86"/>
      <c r="H1030" s="75"/>
      <c r="J1030" s="86"/>
      <c r="K1030" s="75"/>
      <c r="M1030" s="86"/>
      <c r="N1030" s="75"/>
      <c r="P1030" s="86"/>
      <c r="Q1030" s="75"/>
      <c r="S1030" s="86"/>
      <c r="T1030" s="75"/>
      <c r="V1030" s="86"/>
      <c r="W1030" s="75"/>
      <c r="Y1030" s="86"/>
      <c r="Z1030" s="75"/>
      <c r="AB1030" s="86"/>
      <c r="AC1030" s="75"/>
      <c r="AE1030" s="86"/>
      <c r="AF1030" s="75"/>
      <c r="AH1030" s="86"/>
      <c r="AI1030" s="75"/>
      <c r="AK1030" s="86"/>
      <c r="AL1030" s="75"/>
    </row>
    <row r="1031" spans="1:38" x14ac:dyDescent="0.2">
      <c r="A1031" s="31"/>
      <c r="B1031" s="83"/>
      <c r="D1031" s="86"/>
      <c r="E1031" s="75"/>
      <c r="G1031" s="86"/>
      <c r="H1031" s="75"/>
      <c r="J1031" s="86"/>
      <c r="K1031" s="75"/>
      <c r="M1031" s="86"/>
      <c r="N1031" s="75"/>
      <c r="P1031" s="86"/>
      <c r="Q1031" s="75"/>
      <c r="S1031" s="86"/>
      <c r="T1031" s="75"/>
      <c r="V1031" s="86"/>
      <c r="W1031" s="75"/>
      <c r="Y1031" s="86"/>
      <c r="Z1031" s="75"/>
      <c r="AB1031" s="86"/>
      <c r="AC1031" s="75"/>
      <c r="AE1031" s="86"/>
      <c r="AF1031" s="75"/>
      <c r="AH1031" s="86"/>
      <c r="AI1031" s="75"/>
      <c r="AK1031" s="86"/>
      <c r="AL1031" s="75"/>
    </row>
    <row r="1032" spans="1:38" x14ac:dyDescent="0.2">
      <c r="A1032" s="31"/>
      <c r="B1032" s="83"/>
      <c r="D1032" s="86"/>
      <c r="E1032" s="75"/>
      <c r="G1032" s="86"/>
      <c r="H1032" s="75"/>
      <c r="J1032" s="86"/>
      <c r="K1032" s="75"/>
      <c r="M1032" s="86"/>
      <c r="N1032" s="75"/>
      <c r="P1032" s="86"/>
      <c r="Q1032" s="75"/>
      <c r="S1032" s="86"/>
      <c r="T1032" s="75"/>
      <c r="V1032" s="86"/>
      <c r="W1032" s="75"/>
      <c r="Y1032" s="86"/>
      <c r="Z1032" s="75"/>
      <c r="AB1032" s="86"/>
      <c r="AC1032" s="75"/>
      <c r="AE1032" s="86"/>
      <c r="AF1032" s="75"/>
      <c r="AH1032" s="86"/>
      <c r="AI1032" s="75"/>
      <c r="AK1032" s="86"/>
      <c r="AL1032" s="75"/>
    </row>
    <row r="1033" spans="1:38" x14ac:dyDescent="0.2">
      <c r="A1033" s="31"/>
      <c r="B1033" s="83"/>
      <c r="D1033" s="86"/>
      <c r="E1033" s="75"/>
      <c r="G1033" s="86"/>
      <c r="H1033" s="75"/>
      <c r="J1033" s="86"/>
      <c r="K1033" s="75"/>
      <c r="M1033" s="86"/>
      <c r="N1033" s="75"/>
      <c r="P1033" s="86"/>
      <c r="Q1033" s="75"/>
      <c r="S1033" s="86"/>
      <c r="T1033" s="75"/>
      <c r="V1033" s="86"/>
      <c r="W1033" s="75"/>
      <c r="Y1033" s="86"/>
      <c r="Z1033" s="75"/>
      <c r="AB1033" s="86"/>
      <c r="AC1033" s="75"/>
      <c r="AE1033" s="86"/>
      <c r="AF1033" s="75"/>
      <c r="AH1033" s="86"/>
      <c r="AI1033" s="75"/>
      <c r="AK1033" s="86"/>
      <c r="AL1033" s="75"/>
    </row>
    <row r="1034" spans="1:38" x14ac:dyDescent="0.2">
      <c r="A1034" s="31"/>
      <c r="B1034" s="83"/>
      <c r="D1034" s="86"/>
      <c r="E1034" s="75"/>
      <c r="G1034" s="86"/>
      <c r="H1034" s="75"/>
      <c r="J1034" s="86"/>
      <c r="K1034" s="75"/>
      <c r="M1034" s="86"/>
      <c r="N1034" s="75"/>
      <c r="P1034" s="86"/>
      <c r="Q1034" s="75"/>
      <c r="S1034" s="86"/>
      <c r="T1034" s="75"/>
      <c r="V1034" s="86"/>
      <c r="W1034" s="75"/>
      <c r="Y1034" s="86"/>
      <c r="Z1034" s="75"/>
      <c r="AB1034" s="86"/>
      <c r="AC1034" s="75"/>
      <c r="AE1034" s="86"/>
      <c r="AF1034" s="75"/>
      <c r="AH1034" s="86"/>
      <c r="AI1034" s="75"/>
      <c r="AK1034" s="86"/>
      <c r="AL1034" s="75"/>
    </row>
    <row r="1035" spans="1:38" x14ac:dyDescent="0.2">
      <c r="A1035" s="31"/>
      <c r="B1035" s="83"/>
      <c r="D1035" s="86"/>
      <c r="E1035" s="75"/>
      <c r="G1035" s="86"/>
      <c r="H1035" s="75"/>
      <c r="J1035" s="86"/>
      <c r="K1035" s="75"/>
      <c r="M1035" s="86"/>
      <c r="N1035" s="75"/>
      <c r="P1035" s="86"/>
      <c r="Q1035" s="75"/>
      <c r="S1035" s="86"/>
      <c r="T1035" s="75"/>
      <c r="V1035" s="86"/>
      <c r="W1035" s="75"/>
      <c r="Y1035" s="86"/>
      <c r="Z1035" s="75"/>
      <c r="AB1035" s="86"/>
      <c r="AC1035" s="75"/>
      <c r="AE1035" s="86"/>
      <c r="AF1035" s="75"/>
      <c r="AH1035" s="86"/>
      <c r="AI1035" s="75"/>
      <c r="AK1035" s="86"/>
      <c r="AL1035" s="75"/>
    </row>
    <row r="1036" spans="1:38" x14ac:dyDescent="0.2">
      <c r="A1036" s="31"/>
      <c r="B1036" s="83"/>
      <c r="D1036" s="86"/>
      <c r="E1036" s="75"/>
      <c r="G1036" s="86"/>
      <c r="H1036" s="75"/>
      <c r="J1036" s="86"/>
      <c r="K1036" s="75"/>
      <c r="M1036" s="86"/>
      <c r="N1036" s="75"/>
      <c r="P1036" s="86"/>
      <c r="Q1036" s="75"/>
      <c r="S1036" s="86"/>
      <c r="T1036" s="75"/>
      <c r="V1036" s="86"/>
      <c r="W1036" s="75"/>
      <c r="Y1036" s="86"/>
      <c r="Z1036" s="75"/>
      <c r="AB1036" s="86"/>
      <c r="AC1036" s="75"/>
      <c r="AE1036" s="86"/>
      <c r="AF1036" s="75"/>
      <c r="AH1036" s="86"/>
      <c r="AI1036" s="75"/>
      <c r="AK1036" s="86"/>
      <c r="AL1036" s="75"/>
    </row>
    <row r="1037" spans="1:38" x14ac:dyDescent="0.2">
      <c r="A1037" s="31"/>
      <c r="B1037" s="83"/>
      <c r="D1037" s="86"/>
      <c r="E1037" s="75"/>
      <c r="G1037" s="86"/>
      <c r="H1037" s="75"/>
      <c r="J1037" s="86"/>
      <c r="K1037" s="75"/>
      <c r="M1037" s="86"/>
      <c r="N1037" s="75"/>
      <c r="P1037" s="86"/>
      <c r="Q1037" s="75"/>
      <c r="S1037" s="86"/>
      <c r="T1037" s="75"/>
      <c r="V1037" s="86"/>
      <c r="W1037" s="75"/>
      <c r="Y1037" s="86"/>
      <c r="Z1037" s="75"/>
      <c r="AB1037" s="86"/>
      <c r="AC1037" s="75"/>
      <c r="AE1037" s="86"/>
      <c r="AF1037" s="75"/>
      <c r="AH1037" s="86"/>
      <c r="AI1037" s="75"/>
      <c r="AK1037" s="86"/>
      <c r="AL1037" s="75"/>
    </row>
    <row r="1038" spans="1:38" x14ac:dyDescent="0.2">
      <c r="A1038" s="31"/>
      <c r="B1038" s="83"/>
      <c r="D1038" s="86"/>
      <c r="E1038" s="75"/>
      <c r="G1038" s="86"/>
      <c r="H1038" s="75"/>
      <c r="J1038" s="86"/>
      <c r="K1038" s="75"/>
      <c r="M1038" s="86"/>
      <c r="N1038" s="75"/>
      <c r="P1038" s="86"/>
      <c r="Q1038" s="75"/>
      <c r="S1038" s="86"/>
      <c r="T1038" s="75"/>
      <c r="V1038" s="86"/>
      <c r="W1038" s="75"/>
      <c r="Y1038" s="86"/>
      <c r="Z1038" s="75"/>
      <c r="AB1038" s="86"/>
      <c r="AC1038" s="75"/>
      <c r="AE1038" s="86"/>
      <c r="AF1038" s="75"/>
      <c r="AH1038" s="86"/>
      <c r="AI1038" s="75"/>
      <c r="AK1038" s="86"/>
      <c r="AL1038" s="75"/>
    </row>
    <row r="1039" spans="1:38" x14ac:dyDescent="0.2">
      <c r="A1039" s="31"/>
      <c r="B1039" s="83"/>
      <c r="D1039" s="86"/>
      <c r="E1039" s="75"/>
      <c r="G1039" s="86"/>
      <c r="H1039" s="75"/>
      <c r="J1039" s="86"/>
      <c r="K1039" s="75"/>
      <c r="M1039" s="86"/>
      <c r="N1039" s="75"/>
      <c r="P1039" s="86"/>
      <c r="Q1039" s="75"/>
      <c r="S1039" s="86"/>
      <c r="T1039" s="75"/>
      <c r="V1039" s="86"/>
      <c r="W1039" s="75"/>
      <c r="Y1039" s="86"/>
      <c r="Z1039" s="75"/>
      <c r="AB1039" s="86"/>
      <c r="AC1039" s="75"/>
      <c r="AE1039" s="86"/>
      <c r="AF1039" s="75"/>
      <c r="AH1039" s="86"/>
      <c r="AI1039" s="75"/>
      <c r="AK1039" s="86"/>
      <c r="AL1039" s="75"/>
    </row>
    <row r="1040" spans="1:38" x14ac:dyDescent="0.2">
      <c r="A1040" s="31"/>
      <c r="B1040" s="83"/>
      <c r="D1040" s="86"/>
      <c r="E1040" s="75"/>
      <c r="G1040" s="86"/>
      <c r="H1040" s="75"/>
      <c r="J1040" s="86"/>
      <c r="K1040" s="75"/>
      <c r="M1040" s="86"/>
      <c r="N1040" s="75"/>
      <c r="P1040" s="86"/>
      <c r="Q1040" s="75"/>
      <c r="S1040" s="86"/>
      <c r="T1040" s="75"/>
      <c r="V1040" s="86"/>
      <c r="W1040" s="75"/>
      <c r="Y1040" s="86"/>
      <c r="Z1040" s="75"/>
      <c r="AB1040" s="86"/>
      <c r="AC1040" s="75"/>
      <c r="AE1040" s="86"/>
      <c r="AF1040" s="75"/>
      <c r="AH1040" s="86"/>
      <c r="AI1040" s="75"/>
      <c r="AK1040" s="86"/>
      <c r="AL1040" s="75"/>
    </row>
    <row r="1041" spans="1:38" x14ac:dyDescent="0.2">
      <c r="A1041" s="31"/>
      <c r="B1041" s="83"/>
      <c r="D1041" s="86"/>
      <c r="E1041" s="75"/>
      <c r="G1041" s="86"/>
      <c r="H1041" s="75"/>
      <c r="J1041" s="86"/>
      <c r="K1041" s="75"/>
      <c r="M1041" s="86"/>
      <c r="N1041" s="75"/>
      <c r="P1041" s="86"/>
      <c r="Q1041" s="75"/>
      <c r="S1041" s="86"/>
      <c r="T1041" s="75"/>
      <c r="V1041" s="86"/>
      <c r="W1041" s="75"/>
      <c r="Y1041" s="86"/>
      <c r="Z1041" s="75"/>
      <c r="AB1041" s="86"/>
      <c r="AC1041" s="75"/>
      <c r="AE1041" s="86"/>
      <c r="AF1041" s="75"/>
      <c r="AH1041" s="86"/>
      <c r="AI1041" s="75"/>
      <c r="AK1041" s="86"/>
      <c r="AL1041" s="75"/>
    </row>
    <row r="1042" spans="1:38" x14ac:dyDescent="0.2">
      <c r="A1042" s="31"/>
      <c r="B1042" s="83"/>
      <c r="D1042" s="86"/>
      <c r="E1042" s="75"/>
      <c r="G1042" s="86"/>
      <c r="H1042" s="75"/>
      <c r="J1042" s="86"/>
      <c r="K1042" s="75"/>
      <c r="M1042" s="86"/>
      <c r="N1042" s="75"/>
      <c r="P1042" s="86"/>
      <c r="Q1042" s="75"/>
      <c r="S1042" s="86"/>
      <c r="T1042" s="75"/>
      <c r="V1042" s="86"/>
      <c r="W1042" s="75"/>
      <c r="Y1042" s="86"/>
      <c r="Z1042" s="75"/>
      <c r="AB1042" s="86"/>
      <c r="AC1042" s="75"/>
      <c r="AE1042" s="86"/>
      <c r="AF1042" s="75"/>
      <c r="AH1042" s="86"/>
      <c r="AI1042" s="75"/>
      <c r="AK1042" s="86"/>
      <c r="AL1042" s="75"/>
    </row>
    <row r="1043" spans="1:38" x14ac:dyDescent="0.2">
      <c r="A1043" s="31"/>
      <c r="B1043" s="83"/>
      <c r="D1043" s="86"/>
      <c r="E1043" s="75"/>
      <c r="G1043" s="86"/>
      <c r="H1043" s="75"/>
      <c r="J1043" s="86"/>
      <c r="K1043" s="75"/>
      <c r="M1043" s="86"/>
      <c r="N1043" s="75"/>
      <c r="P1043" s="86"/>
      <c r="Q1043" s="75"/>
      <c r="S1043" s="86"/>
      <c r="T1043" s="75"/>
      <c r="V1043" s="86"/>
      <c r="W1043" s="75"/>
      <c r="Y1043" s="86"/>
      <c r="Z1043" s="75"/>
      <c r="AB1043" s="86"/>
      <c r="AC1043" s="75"/>
      <c r="AE1043" s="86"/>
      <c r="AF1043" s="75"/>
      <c r="AH1043" s="86"/>
      <c r="AI1043" s="75"/>
      <c r="AK1043" s="86"/>
      <c r="AL1043" s="75"/>
    </row>
    <row r="1044" spans="1:38" x14ac:dyDescent="0.2">
      <c r="A1044" s="31"/>
      <c r="B1044" s="83"/>
      <c r="D1044" s="86"/>
      <c r="E1044" s="75"/>
      <c r="G1044" s="86"/>
      <c r="H1044" s="75"/>
      <c r="J1044" s="86"/>
      <c r="K1044" s="75"/>
      <c r="M1044" s="86"/>
      <c r="N1044" s="75"/>
      <c r="P1044" s="86"/>
      <c r="Q1044" s="75"/>
      <c r="S1044" s="86"/>
      <c r="T1044" s="75"/>
      <c r="V1044" s="86"/>
      <c r="W1044" s="75"/>
      <c r="Y1044" s="86"/>
      <c r="Z1044" s="75"/>
      <c r="AB1044" s="86"/>
      <c r="AC1044" s="75"/>
      <c r="AE1044" s="86"/>
      <c r="AF1044" s="75"/>
      <c r="AH1044" s="86"/>
      <c r="AI1044" s="75"/>
      <c r="AK1044" s="86"/>
      <c r="AL1044" s="75"/>
    </row>
    <row r="1045" spans="1:38" x14ac:dyDescent="0.2">
      <c r="A1045" s="31"/>
      <c r="B1045" s="83"/>
      <c r="D1045" s="86"/>
      <c r="E1045" s="75"/>
      <c r="G1045" s="86"/>
      <c r="H1045" s="75"/>
      <c r="J1045" s="86"/>
      <c r="K1045" s="75"/>
      <c r="M1045" s="86"/>
      <c r="N1045" s="75"/>
      <c r="P1045" s="86"/>
      <c r="Q1045" s="75"/>
      <c r="S1045" s="86"/>
      <c r="T1045" s="75"/>
      <c r="V1045" s="86"/>
      <c r="W1045" s="75"/>
      <c r="Y1045" s="86"/>
      <c r="Z1045" s="75"/>
      <c r="AB1045" s="86"/>
      <c r="AC1045" s="75"/>
      <c r="AE1045" s="86"/>
      <c r="AF1045" s="75"/>
      <c r="AH1045" s="86"/>
      <c r="AI1045" s="75"/>
      <c r="AK1045" s="86"/>
      <c r="AL1045" s="75"/>
    </row>
    <row r="1046" spans="1:38" x14ac:dyDescent="0.2">
      <c r="A1046" s="31"/>
      <c r="B1046" s="83"/>
      <c r="D1046" s="86"/>
      <c r="E1046" s="75"/>
      <c r="G1046" s="86"/>
      <c r="H1046" s="75"/>
      <c r="J1046" s="86"/>
      <c r="K1046" s="75"/>
      <c r="M1046" s="86"/>
      <c r="N1046" s="75"/>
      <c r="P1046" s="86"/>
      <c r="Q1046" s="75"/>
      <c r="S1046" s="86"/>
      <c r="T1046" s="75"/>
      <c r="V1046" s="86"/>
      <c r="W1046" s="75"/>
      <c r="Y1046" s="86"/>
      <c r="Z1046" s="75"/>
      <c r="AB1046" s="86"/>
      <c r="AC1046" s="75"/>
      <c r="AE1046" s="86"/>
      <c r="AF1046" s="75"/>
      <c r="AH1046" s="86"/>
      <c r="AI1046" s="75"/>
      <c r="AK1046" s="86"/>
      <c r="AL1046" s="75"/>
    </row>
    <row r="1047" spans="1:38" x14ac:dyDescent="0.2">
      <c r="A1047" s="31"/>
      <c r="B1047" s="83"/>
      <c r="D1047" s="86"/>
      <c r="E1047" s="75"/>
      <c r="G1047" s="86"/>
      <c r="H1047" s="75"/>
      <c r="J1047" s="86"/>
      <c r="K1047" s="75"/>
      <c r="M1047" s="86"/>
      <c r="N1047" s="75"/>
      <c r="P1047" s="86"/>
      <c r="Q1047" s="75"/>
      <c r="S1047" s="86"/>
      <c r="T1047" s="75"/>
      <c r="V1047" s="86"/>
      <c r="W1047" s="75"/>
      <c r="Y1047" s="86"/>
      <c r="Z1047" s="75"/>
      <c r="AB1047" s="86"/>
      <c r="AC1047" s="75"/>
      <c r="AE1047" s="86"/>
      <c r="AF1047" s="75"/>
      <c r="AH1047" s="86"/>
      <c r="AI1047" s="75"/>
      <c r="AK1047" s="86"/>
      <c r="AL1047" s="75"/>
    </row>
    <row r="1048" spans="1:38" x14ac:dyDescent="0.2">
      <c r="A1048" s="31"/>
      <c r="B1048" s="83"/>
      <c r="D1048" s="86"/>
      <c r="E1048" s="75"/>
      <c r="G1048" s="86"/>
      <c r="H1048" s="75"/>
      <c r="J1048" s="86"/>
      <c r="K1048" s="75"/>
      <c r="M1048" s="86"/>
      <c r="N1048" s="75"/>
      <c r="P1048" s="86"/>
      <c r="Q1048" s="75"/>
      <c r="S1048" s="86"/>
      <c r="T1048" s="75"/>
      <c r="V1048" s="86"/>
      <c r="W1048" s="75"/>
      <c r="Y1048" s="86"/>
      <c r="Z1048" s="75"/>
      <c r="AB1048" s="86"/>
      <c r="AC1048" s="75"/>
      <c r="AE1048" s="86"/>
      <c r="AF1048" s="75"/>
      <c r="AH1048" s="86"/>
      <c r="AI1048" s="75"/>
      <c r="AK1048" s="86"/>
      <c r="AL1048" s="75"/>
    </row>
    <row r="1049" spans="1:38" x14ac:dyDescent="0.2">
      <c r="A1049" s="31"/>
      <c r="B1049" s="83"/>
      <c r="D1049" s="86"/>
      <c r="E1049" s="75"/>
      <c r="G1049" s="86"/>
      <c r="H1049" s="75"/>
      <c r="J1049" s="86"/>
      <c r="K1049" s="75"/>
      <c r="M1049" s="86"/>
      <c r="N1049" s="75"/>
      <c r="P1049" s="86"/>
      <c r="Q1049" s="75"/>
      <c r="S1049" s="86"/>
      <c r="T1049" s="75"/>
      <c r="V1049" s="86"/>
      <c r="W1049" s="75"/>
      <c r="Y1049" s="86"/>
      <c r="Z1049" s="75"/>
      <c r="AB1049" s="86"/>
      <c r="AC1049" s="75"/>
      <c r="AE1049" s="86"/>
      <c r="AF1049" s="75"/>
      <c r="AH1049" s="86"/>
      <c r="AI1049" s="75"/>
      <c r="AK1049" s="86"/>
      <c r="AL1049" s="75"/>
    </row>
    <row r="1050" spans="1:38" x14ac:dyDescent="0.2">
      <c r="A1050" s="31"/>
      <c r="B1050" s="83"/>
      <c r="D1050" s="86"/>
      <c r="E1050" s="75"/>
      <c r="G1050" s="86"/>
      <c r="H1050" s="75"/>
      <c r="J1050" s="86"/>
      <c r="K1050" s="75"/>
      <c r="M1050" s="86"/>
      <c r="N1050" s="75"/>
      <c r="P1050" s="86"/>
      <c r="Q1050" s="75"/>
      <c r="S1050" s="86"/>
      <c r="T1050" s="75"/>
      <c r="V1050" s="86"/>
      <c r="W1050" s="75"/>
      <c r="Y1050" s="86"/>
      <c r="Z1050" s="75"/>
      <c r="AB1050" s="86"/>
      <c r="AC1050" s="75"/>
      <c r="AE1050" s="86"/>
      <c r="AF1050" s="75"/>
      <c r="AH1050" s="86"/>
      <c r="AI1050" s="75"/>
      <c r="AK1050" s="86"/>
      <c r="AL1050" s="75"/>
    </row>
    <row r="1051" spans="1:38" x14ac:dyDescent="0.2">
      <c r="A1051" s="31"/>
      <c r="B1051" s="83"/>
      <c r="D1051" s="86"/>
      <c r="E1051" s="75"/>
      <c r="G1051" s="86"/>
      <c r="H1051" s="75"/>
      <c r="J1051" s="86"/>
      <c r="K1051" s="75"/>
      <c r="M1051" s="86"/>
      <c r="N1051" s="75"/>
      <c r="P1051" s="86"/>
      <c r="Q1051" s="75"/>
      <c r="S1051" s="86"/>
      <c r="T1051" s="75"/>
      <c r="V1051" s="86"/>
      <c r="W1051" s="75"/>
      <c r="Y1051" s="86"/>
      <c r="Z1051" s="75"/>
      <c r="AB1051" s="86"/>
      <c r="AC1051" s="75"/>
      <c r="AE1051" s="86"/>
      <c r="AF1051" s="75"/>
      <c r="AH1051" s="86"/>
      <c r="AI1051" s="75"/>
      <c r="AK1051" s="86"/>
      <c r="AL1051" s="75"/>
    </row>
    <row r="1052" spans="1:38" x14ac:dyDescent="0.2">
      <c r="A1052" s="31"/>
      <c r="B1052" s="83"/>
      <c r="D1052" s="86"/>
      <c r="E1052" s="75"/>
      <c r="G1052" s="86"/>
      <c r="H1052" s="75"/>
      <c r="J1052" s="86"/>
      <c r="K1052" s="75"/>
      <c r="M1052" s="86"/>
      <c r="N1052" s="75"/>
      <c r="P1052" s="86"/>
      <c r="Q1052" s="75"/>
      <c r="S1052" s="86"/>
      <c r="T1052" s="75"/>
      <c r="V1052" s="86"/>
      <c r="W1052" s="75"/>
      <c r="Y1052" s="86"/>
      <c r="Z1052" s="75"/>
      <c r="AB1052" s="86"/>
      <c r="AC1052" s="75"/>
      <c r="AE1052" s="86"/>
      <c r="AF1052" s="75"/>
      <c r="AH1052" s="86"/>
      <c r="AI1052" s="75"/>
      <c r="AK1052" s="86"/>
      <c r="AL1052" s="75"/>
    </row>
    <row r="1053" spans="1:38" x14ac:dyDescent="0.2">
      <c r="A1053" s="31"/>
      <c r="B1053" s="83"/>
      <c r="D1053" s="86"/>
      <c r="E1053" s="75"/>
      <c r="G1053" s="86"/>
      <c r="H1053" s="75"/>
      <c r="J1053" s="86"/>
      <c r="K1053" s="75"/>
      <c r="M1053" s="86"/>
      <c r="N1053" s="75"/>
      <c r="P1053" s="86"/>
      <c r="Q1053" s="75"/>
      <c r="S1053" s="86"/>
      <c r="T1053" s="75"/>
      <c r="V1053" s="86"/>
      <c r="W1053" s="75"/>
      <c r="Y1053" s="86"/>
      <c r="Z1053" s="75"/>
      <c r="AB1053" s="86"/>
      <c r="AC1053" s="75"/>
      <c r="AE1053" s="86"/>
      <c r="AF1053" s="75"/>
      <c r="AH1053" s="86"/>
      <c r="AI1053" s="75"/>
      <c r="AK1053" s="86"/>
      <c r="AL1053" s="75"/>
    </row>
    <row r="1054" spans="1:38" x14ac:dyDescent="0.2">
      <c r="A1054" s="31"/>
      <c r="B1054" s="83"/>
      <c r="D1054" s="86"/>
      <c r="E1054" s="75"/>
      <c r="G1054" s="86"/>
      <c r="H1054" s="75"/>
      <c r="J1054" s="86"/>
      <c r="K1054" s="75"/>
      <c r="M1054" s="86"/>
      <c r="N1054" s="75"/>
      <c r="P1054" s="86"/>
      <c r="Q1054" s="75"/>
      <c r="S1054" s="86"/>
      <c r="T1054" s="75"/>
      <c r="V1054" s="86"/>
      <c r="W1054" s="75"/>
      <c r="Y1054" s="86"/>
      <c r="Z1054" s="75"/>
      <c r="AB1054" s="86"/>
      <c r="AC1054" s="75"/>
      <c r="AE1054" s="86"/>
      <c r="AF1054" s="75"/>
      <c r="AH1054" s="86"/>
      <c r="AI1054" s="75"/>
      <c r="AK1054" s="86"/>
      <c r="AL1054" s="75"/>
    </row>
    <row r="1055" spans="1:38" x14ac:dyDescent="0.2">
      <c r="A1055" s="31"/>
      <c r="B1055" s="83"/>
      <c r="D1055" s="86"/>
      <c r="E1055" s="75"/>
      <c r="G1055" s="86"/>
      <c r="H1055" s="75"/>
      <c r="J1055" s="86"/>
      <c r="K1055" s="75"/>
      <c r="M1055" s="86"/>
      <c r="N1055" s="75"/>
      <c r="P1055" s="86"/>
      <c r="Q1055" s="75"/>
      <c r="S1055" s="86"/>
      <c r="T1055" s="75"/>
      <c r="V1055" s="86"/>
      <c r="W1055" s="75"/>
      <c r="Y1055" s="86"/>
      <c r="Z1055" s="75"/>
      <c r="AB1055" s="86"/>
      <c r="AC1055" s="75"/>
      <c r="AE1055" s="86"/>
      <c r="AF1055" s="75"/>
      <c r="AH1055" s="86"/>
      <c r="AI1055" s="75"/>
      <c r="AK1055" s="86"/>
      <c r="AL1055" s="75"/>
    </row>
    <row r="1056" spans="1:38" x14ac:dyDescent="0.2">
      <c r="A1056" s="31"/>
      <c r="B1056" s="83"/>
      <c r="D1056" s="86"/>
      <c r="E1056" s="75"/>
      <c r="G1056" s="86"/>
      <c r="H1056" s="75"/>
      <c r="J1056" s="86"/>
      <c r="K1056" s="75"/>
      <c r="M1056" s="86"/>
      <c r="N1056" s="75"/>
      <c r="P1056" s="86"/>
      <c r="Q1056" s="75"/>
      <c r="S1056" s="86"/>
      <c r="T1056" s="75"/>
      <c r="V1056" s="86"/>
      <c r="W1056" s="75"/>
      <c r="Y1056" s="86"/>
      <c r="Z1056" s="75"/>
      <c r="AB1056" s="86"/>
      <c r="AC1056" s="75"/>
      <c r="AE1056" s="86"/>
      <c r="AF1056" s="75"/>
      <c r="AH1056" s="86"/>
      <c r="AI1056" s="75"/>
      <c r="AK1056" s="86"/>
      <c r="AL1056" s="75"/>
    </row>
    <row r="1057" spans="1:38" x14ac:dyDescent="0.2">
      <c r="A1057" s="31"/>
      <c r="B1057" s="83"/>
      <c r="D1057" s="86"/>
      <c r="E1057" s="75"/>
      <c r="G1057" s="86"/>
      <c r="H1057" s="75"/>
      <c r="J1057" s="86"/>
      <c r="K1057" s="75"/>
      <c r="M1057" s="86"/>
      <c r="N1057" s="75"/>
      <c r="P1057" s="86"/>
      <c r="Q1057" s="75"/>
      <c r="S1057" s="86"/>
      <c r="T1057" s="75"/>
      <c r="V1057" s="86"/>
      <c r="W1057" s="75"/>
      <c r="Y1057" s="86"/>
      <c r="Z1057" s="75"/>
      <c r="AB1057" s="86"/>
      <c r="AC1057" s="75"/>
      <c r="AE1057" s="86"/>
      <c r="AF1057" s="75"/>
      <c r="AH1057" s="86"/>
      <c r="AI1057" s="75"/>
      <c r="AK1057" s="86"/>
      <c r="AL1057" s="75"/>
    </row>
    <row r="1058" spans="1:38" x14ac:dyDescent="0.2">
      <c r="A1058" s="31"/>
      <c r="B1058" s="83"/>
      <c r="D1058" s="86"/>
      <c r="E1058" s="75"/>
      <c r="G1058" s="86"/>
      <c r="H1058" s="75"/>
      <c r="J1058" s="86"/>
      <c r="K1058" s="75"/>
      <c r="M1058" s="86"/>
      <c r="N1058" s="75"/>
      <c r="P1058" s="86"/>
      <c r="Q1058" s="75"/>
      <c r="S1058" s="86"/>
      <c r="T1058" s="75"/>
      <c r="V1058" s="86"/>
      <c r="W1058" s="75"/>
      <c r="Y1058" s="86"/>
      <c r="Z1058" s="75"/>
      <c r="AB1058" s="86"/>
      <c r="AC1058" s="75"/>
      <c r="AE1058" s="86"/>
      <c r="AF1058" s="75"/>
      <c r="AH1058" s="86"/>
      <c r="AI1058" s="75"/>
      <c r="AK1058" s="86"/>
      <c r="AL1058" s="75"/>
    </row>
    <row r="1059" spans="1:38" x14ac:dyDescent="0.2">
      <c r="A1059" s="31"/>
      <c r="B1059" s="83"/>
      <c r="D1059" s="86"/>
      <c r="E1059" s="75"/>
      <c r="G1059" s="86"/>
      <c r="H1059" s="75"/>
      <c r="J1059" s="86"/>
      <c r="K1059" s="75"/>
      <c r="M1059" s="86"/>
      <c r="N1059" s="75"/>
      <c r="P1059" s="86"/>
      <c r="Q1059" s="75"/>
      <c r="S1059" s="86"/>
      <c r="T1059" s="75"/>
      <c r="V1059" s="86"/>
      <c r="W1059" s="75"/>
      <c r="Y1059" s="86"/>
      <c r="Z1059" s="75"/>
      <c r="AB1059" s="86"/>
      <c r="AC1059" s="75"/>
      <c r="AE1059" s="86"/>
      <c r="AF1059" s="75"/>
      <c r="AH1059" s="86"/>
      <c r="AI1059" s="75"/>
      <c r="AK1059" s="86"/>
      <c r="AL1059" s="75"/>
    </row>
    <row r="1060" spans="1:38" x14ac:dyDescent="0.2">
      <c r="A1060" s="31"/>
      <c r="B1060" s="83"/>
      <c r="D1060" s="86"/>
      <c r="E1060" s="75"/>
      <c r="G1060" s="86"/>
      <c r="H1060" s="75"/>
      <c r="J1060" s="86"/>
      <c r="K1060" s="75"/>
      <c r="M1060" s="86"/>
      <c r="N1060" s="75"/>
      <c r="P1060" s="86"/>
      <c r="Q1060" s="75"/>
      <c r="S1060" s="86"/>
      <c r="T1060" s="75"/>
      <c r="V1060" s="86"/>
      <c r="W1060" s="75"/>
      <c r="Y1060" s="86"/>
      <c r="Z1060" s="75"/>
      <c r="AB1060" s="86"/>
      <c r="AC1060" s="75"/>
      <c r="AE1060" s="86"/>
      <c r="AF1060" s="75"/>
      <c r="AH1060" s="86"/>
      <c r="AI1060" s="75"/>
      <c r="AK1060" s="86"/>
      <c r="AL1060" s="75"/>
    </row>
    <row r="1061" spans="1:38" x14ac:dyDescent="0.2">
      <c r="A1061" s="31"/>
      <c r="B1061" s="83"/>
      <c r="D1061" s="86"/>
      <c r="E1061" s="75"/>
      <c r="G1061" s="86"/>
      <c r="H1061" s="75"/>
      <c r="J1061" s="86"/>
      <c r="K1061" s="75"/>
      <c r="M1061" s="86"/>
      <c r="N1061" s="75"/>
      <c r="P1061" s="86"/>
      <c r="Q1061" s="75"/>
      <c r="S1061" s="86"/>
      <c r="T1061" s="75"/>
      <c r="V1061" s="86"/>
      <c r="W1061" s="75"/>
      <c r="Y1061" s="86"/>
      <c r="Z1061" s="75"/>
      <c r="AB1061" s="86"/>
      <c r="AC1061" s="75"/>
      <c r="AE1061" s="86"/>
      <c r="AF1061" s="75"/>
      <c r="AH1061" s="86"/>
      <c r="AI1061" s="75"/>
      <c r="AK1061" s="86"/>
      <c r="AL1061" s="75"/>
    </row>
    <row r="1062" spans="1:38" x14ac:dyDescent="0.2">
      <c r="A1062" s="31"/>
      <c r="B1062" s="83"/>
      <c r="D1062" s="86"/>
      <c r="E1062" s="75"/>
      <c r="G1062" s="86"/>
      <c r="H1062" s="75"/>
      <c r="J1062" s="86"/>
      <c r="K1062" s="75"/>
      <c r="M1062" s="86"/>
      <c r="N1062" s="75"/>
      <c r="P1062" s="86"/>
      <c r="Q1062" s="75"/>
      <c r="S1062" s="86"/>
      <c r="T1062" s="75"/>
      <c r="V1062" s="86"/>
      <c r="W1062" s="75"/>
      <c r="Y1062" s="86"/>
      <c r="Z1062" s="75"/>
      <c r="AB1062" s="86"/>
      <c r="AC1062" s="75"/>
      <c r="AE1062" s="86"/>
      <c r="AF1062" s="75"/>
      <c r="AH1062" s="86"/>
      <c r="AI1062" s="75"/>
      <c r="AK1062" s="86"/>
      <c r="AL1062" s="75"/>
    </row>
    <row r="1063" spans="1:38" x14ac:dyDescent="0.2">
      <c r="A1063" s="31"/>
      <c r="B1063" s="83"/>
      <c r="D1063" s="86"/>
      <c r="E1063" s="75"/>
      <c r="G1063" s="86"/>
      <c r="H1063" s="75"/>
      <c r="J1063" s="86"/>
      <c r="K1063" s="75"/>
      <c r="M1063" s="86"/>
      <c r="N1063" s="75"/>
      <c r="P1063" s="86"/>
      <c r="Q1063" s="75"/>
      <c r="S1063" s="86"/>
      <c r="T1063" s="75"/>
      <c r="V1063" s="86"/>
      <c r="W1063" s="75"/>
      <c r="Y1063" s="86"/>
      <c r="Z1063" s="75"/>
      <c r="AB1063" s="86"/>
      <c r="AC1063" s="75"/>
      <c r="AE1063" s="86"/>
      <c r="AF1063" s="75"/>
      <c r="AH1063" s="86"/>
      <c r="AI1063" s="75"/>
      <c r="AK1063" s="86"/>
      <c r="AL1063" s="75"/>
    </row>
    <row r="1064" spans="1:38" x14ac:dyDescent="0.2">
      <c r="A1064" s="31"/>
      <c r="B1064" s="83"/>
      <c r="D1064" s="86"/>
      <c r="E1064" s="75"/>
      <c r="G1064" s="86"/>
      <c r="H1064" s="75"/>
      <c r="J1064" s="86"/>
      <c r="K1064" s="75"/>
      <c r="M1064" s="86"/>
      <c r="N1064" s="75"/>
      <c r="P1064" s="86"/>
      <c r="Q1064" s="75"/>
      <c r="S1064" s="86"/>
      <c r="T1064" s="75"/>
      <c r="V1064" s="86"/>
      <c r="W1064" s="75"/>
      <c r="Y1064" s="86"/>
      <c r="Z1064" s="75"/>
      <c r="AB1064" s="86"/>
      <c r="AC1064" s="75"/>
      <c r="AE1064" s="86"/>
      <c r="AF1064" s="75"/>
      <c r="AH1064" s="86"/>
      <c r="AI1064" s="75"/>
      <c r="AK1064" s="86"/>
      <c r="AL1064" s="75"/>
    </row>
    <row r="1065" spans="1:38" x14ac:dyDescent="0.2">
      <c r="A1065" s="31"/>
      <c r="B1065" s="83"/>
      <c r="D1065" s="86"/>
      <c r="E1065" s="75"/>
      <c r="G1065" s="86"/>
      <c r="H1065" s="75"/>
      <c r="J1065" s="86"/>
      <c r="K1065" s="75"/>
      <c r="M1065" s="86"/>
      <c r="N1065" s="75"/>
      <c r="P1065" s="86"/>
      <c r="Q1065" s="75"/>
      <c r="S1065" s="86"/>
      <c r="T1065" s="75"/>
      <c r="V1065" s="86"/>
      <c r="W1065" s="75"/>
      <c r="Y1065" s="86"/>
      <c r="Z1065" s="75"/>
      <c r="AB1065" s="86"/>
      <c r="AC1065" s="75"/>
      <c r="AE1065" s="86"/>
      <c r="AF1065" s="75"/>
      <c r="AH1065" s="86"/>
      <c r="AI1065" s="75"/>
      <c r="AK1065" s="86"/>
      <c r="AL1065" s="75"/>
    </row>
    <row r="1066" spans="1:38" x14ac:dyDescent="0.2">
      <c r="A1066" s="31"/>
      <c r="B1066" s="83"/>
      <c r="D1066" s="86"/>
      <c r="E1066" s="75"/>
      <c r="G1066" s="86"/>
      <c r="H1066" s="75"/>
      <c r="J1066" s="86"/>
      <c r="K1066" s="75"/>
      <c r="M1066" s="86"/>
      <c r="N1066" s="75"/>
      <c r="P1066" s="86"/>
      <c r="Q1066" s="75"/>
      <c r="S1066" s="86"/>
      <c r="T1066" s="75"/>
      <c r="V1066" s="86"/>
      <c r="W1066" s="75"/>
      <c r="Y1066" s="86"/>
      <c r="Z1066" s="75"/>
      <c r="AB1066" s="86"/>
      <c r="AC1066" s="75"/>
      <c r="AE1066" s="86"/>
      <c r="AF1066" s="75"/>
      <c r="AH1066" s="86"/>
      <c r="AI1066" s="75"/>
      <c r="AK1066" s="86"/>
      <c r="AL1066" s="75"/>
    </row>
    <row r="1067" spans="1:38" x14ac:dyDescent="0.2">
      <c r="A1067" s="31"/>
      <c r="B1067" s="83"/>
      <c r="D1067" s="86"/>
      <c r="E1067" s="75"/>
      <c r="G1067" s="86"/>
      <c r="H1067" s="75"/>
      <c r="J1067" s="86"/>
      <c r="K1067" s="75"/>
      <c r="M1067" s="86"/>
      <c r="N1067" s="75"/>
      <c r="P1067" s="86"/>
      <c r="Q1067" s="75"/>
      <c r="S1067" s="86"/>
      <c r="T1067" s="75"/>
      <c r="V1067" s="86"/>
      <c r="W1067" s="75"/>
      <c r="Y1067" s="86"/>
      <c r="Z1067" s="75"/>
      <c r="AB1067" s="86"/>
      <c r="AC1067" s="75"/>
      <c r="AE1067" s="86"/>
      <c r="AF1067" s="75"/>
      <c r="AH1067" s="86"/>
      <c r="AI1067" s="75"/>
      <c r="AK1067" s="86"/>
      <c r="AL1067" s="75"/>
    </row>
    <row r="1068" spans="1:38" x14ac:dyDescent="0.2">
      <c r="A1068" s="31"/>
      <c r="B1068" s="83"/>
      <c r="D1068" s="86"/>
      <c r="E1068" s="75"/>
      <c r="G1068" s="86"/>
      <c r="H1068" s="75"/>
      <c r="J1068" s="86"/>
      <c r="K1068" s="75"/>
      <c r="M1068" s="86"/>
      <c r="N1068" s="75"/>
      <c r="P1068" s="86"/>
      <c r="Q1068" s="75"/>
      <c r="S1068" s="86"/>
      <c r="T1068" s="75"/>
      <c r="V1068" s="86"/>
      <c r="W1068" s="75"/>
      <c r="Y1068" s="86"/>
      <c r="Z1068" s="75"/>
      <c r="AB1068" s="86"/>
      <c r="AC1068" s="75"/>
      <c r="AE1068" s="86"/>
      <c r="AF1068" s="75"/>
      <c r="AH1068" s="86"/>
      <c r="AI1068" s="75"/>
      <c r="AK1068" s="86"/>
      <c r="AL1068" s="75"/>
    </row>
    <row r="1069" spans="1:38" x14ac:dyDescent="0.2">
      <c r="A1069" s="31"/>
      <c r="B1069" s="83"/>
      <c r="D1069" s="86"/>
      <c r="E1069" s="75"/>
      <c r="G1069" s="86"/>
      <c r="H1069" s="75"/>
      <c r="J1069" s="86"/>
      <c r="K1069" s="75"/>
      <c r="M1069" s="86"/>
      <c r="N1069" s="75"/>
      <c r="P1069" s="86"/>
      <c r="Q1069" s="75"/>
      <c r="S1069" s="86"/>
      <c r="T1069" s="75"/>
      <c r="V1069" s="86"/>
      <c r="W1069" s="75"/>
      <c r="Y1069" s="86"/>
      <c r="Z1069" s="75"/>
      <c r="AB1069" s="86"/>
      <c r="AC1069" s="75"/>
      <c r="AE1069" s="86"/>
      <c r="AF1069" s="75"/>
      <c r="AH1069" s="86"/>
      <c r="AI1069" s="75"/>
      <c r="AK1069" s="86"/>
      <c r="AL1069" s="75"/>
    </row>
    <row r="1070" spans="1:38" x14ac:dyDescent="0.2">
      <c r="A1070" s="31"/>
      <c r="B1070" s="83"/>
      <c r="D1070" s="86"/>
      <c r="E1070" s="75"/>
      <c r="G1070" s="86"/>
      <c r="H1070" s="75"/>
      <c r="J1070" s="86"/>
      <c r="K1070" s="75"/>
      <c r="M1070" s="86"/>
      <c r="N1070" s="75"/>
      <c r="P1070" s="86"/>
      <c r="Q1070" s="75"/>
      <c r="S1070" s="86"/>
      <c r="T1070" s="75"/>
      <c r="V1070" s="86"/>
      <c r="W1070" s="75"/>
      <c r="Y1070" s="86"/>
      <c r="Z1070" s="75"/>
      <c r="AB1070" s="86"/>
      <c r="AC1070" s="75"/>
      <c r="AE1070" s="86"/>
      <c r="AF1070" s="75"/>
      <c r="AH1070" s="86"/>
      <c r="AI1070" s="75"/>
      <c r="AK1070" s="86"/>
      <c r="AL1070" s="75"/>
    </row>
    <row r="1071" spans="1:38" x14ac:dyDescent="0.2">
      <c r="A1071" s="31"/>
      <c r="B1071" s="83"/>
      <c r="D1071" s="86"/>
      <c r="E1071" s="75"/>
      <c r="G1071" s="86"/>
      <c r="H1071" s="75"/>
      <c r="J1071" s="86"/>
      <c r="K1071" s="75"/>
      <c r="M1071" s="86"/>
      <c r="N1071" s="75"/>
      <c r="P1071" s="86"/>
      <c r="Q1071" s="75"/>
      <c r="S1071" s="86"/>
      <c r="T1071" s="75"/>
      <c r="V1071" s="86"/>
      <c r="W1071" s="75"/>
      <c r="Y1071" s="86"/>
      <c r="Z1071" s="75"/>
      <c r="AB1071" s="86"/>
      <c r="AC1071" s="75"/>
      <c r="AE1071" s="86"/>
      <c r="AF1071" s="75"/>
      <c r="AH1071" s="86"/>
      <c r="AI1071" s="75"/>
      <c r="AK1071" s="86"/>
      <c r="AL1071" s="75"/>
    </row>
    <row r="1072" spans="1:38" x14ac:dyDescent="0.2">
      <c r="A1072" s="31"/>
      <c r="B1072" s="83"/>
      <c r="D1072" s="86"/>
      <c r="E1072" s="75"/>
      <c r="G1072" s="86"/>
      <c r="H1072" s="75"/>
      <c r="J1072" s="86"/>
      <c r="K1072" s="75"/>
      <c r="M1072" s="86"/>
      <c r="N1072" s="75"/>
      <c r="P1072" s="86"/>
      <c r="Q1072" s="75"/>
      <c r="S1072" s="86"/>
      <c r="T1072" s="75"/>
      <c r="V1072" s="86"/>
      <c r="W1072" s="75"/>
      <c r="Y1072" s="86"/>
      <c r="Z1072" s="75"/>
      <c r="AB1072" s="86"/>
      <c r="AC1072" s="75"/>
      <c r="AE1072" s="86"/>
      <c r="AF1072" s="75"/>
      <c r="AH1072" s="86"/>
      <c r="AI1072" s="75"/>
      <c r="AK1072" s="86"/>
      <c r="AL1072" s="75"/>
    </row>
    <row r="1073" spans="1:38" x14ac:dyDescent="0.2">
      <c r="A1073" s="31"/>
      <c r="B1073" s="83"/>
      <c r="D1073" s="86"/>
      <c r="E1073" s="75"/>
      <c r="G1073" s="86"/>
      <c r="H1073" s="75"/>
      <c r="J1073" s="86"/>
      <c r="K1073" s="75"/>
      <c r="M1073" s="86"/>
      <c r="N1073" s="75"/>
      <c r="P1073" s="86"/>
      <c r="Q1073" s="75"/>
      <c r="S1073" s="86"/>
      <c r="T1073" s="75"/>
      <c r="V1073" s="86"/>
      <c r="W1073" s="75"/>
      <c r="Y1073" s="86"/>
      <c r="Z1073" s="75"/>
      <c r="AB1073" s="86"/>
      <c r="AC1073" s="75"/>
      <c r="AE1073" s="86"/>
      <c r="AF1073" s="75"/>
      <c r="AH1073" s="86"/>
      <c r="AI1073" s="75"/>
      <c r="AK1073" s="86"/>
      <c r="AL1073" s="75"/>
    </row>
    <row r="1074" spans="1:38" x14ac:dyDescent="0.2">
      <c r="A1074" s="31"/>
      <c r="B1074" s="83"/>
      <c r="D1074" s="86"/>
      <c r="E1074" s="75"/>
      <c r="G1074" s="86"/>
      <c r="H1074" s="75"/>
      <c r="J1074" s="86"/>
      <c r="K1074" s="75"/>
      <c r="M1074" s="86"/>
      <c r="N1074" s="75"/>
      <c r="P1074" s="86"/>
      <c r="Q1074" s="75"/>
      <c r="S1074" s="86"/>
      <c r="T1074" s="75"/>
      <c r="V1074" s="86"/>
      <c r="W1074" s="75"/>
      <c r="Y1074" s="86"/>
      <c r="Z1074" s="75"/>
      <c r="AB1074" s="86"/>
      <c r="AC1074" s="75"/>
      <c r="AE1074" s="86"/>
      <c r="AF1074" s="75"/>
      <c r="AH1074" s="86"/>
      <c r="AI1074" s="75"/>
      <c r="AK1074" s="86"/>
      <c r="AL1074" s="75"/>
    </row>
    <row r="1075" spans="1:38" x14ac:dyDescent="0.2">
      <c r="A1075" s="31"/>
      <c r="B1075" s="83"/>
      <c r="D1075" s="86"/>
      <c r="E1075" s="75"/>
      <c r="G1075" s="86"/>
      <c r="H1075" s="75"/>
      <c r="J1075" s="86"/>
      <c r="K1075" s="75"/>
      <c r="M1075" s="86"/>
      <c r="N1075" s="75"/>
      <c r="P1075" s="86"/>
      <c r="Q1075" s="75"/>
      <c r="S1075" s="86"/>
      <c r="T1075" s="75"/>
      <c r="V1075" s="86"/>
      <c r="W1075" s="75"/>
      <c r="Y1075" s="86"/>
      <c r="Z1075" s="75"/>
      <c r="AB1075" s="86"/>
      <c r="AC1075" s="75"/>
      <c r="AE1075" s="86"/>
      <c r="AF1075" s="75"/>
      <c r="AH1075" s="86"/>
      <c r="AI1075" s="75"/>
      <c r="AK1075" s="86"/>
      <c r="AL1075" s="75"/>
    </row>
    <row r="1076" spans="1:38" x14ac:dyDescent="0.2">
      <c r="A1076" s="31"/>
      <c r="B1076" s="83"/>
      <c r="D1076" s="86"/>
      <c r="E1076" s="75"/>
      <c r="G1076" s="86"/>
      <c r="H1076" s="75"/>
      <c r="J1076" s="86"/>
      <c r="K1076" s="75"/>
      <c r="M1076" s="86"/>
      <c r="N1076" s="75"/>
      <c r="P1076" s="86"/>
      <c r="Q1076" s="75"/>
      <c r="S1076" s="86"/>
      <c r="T1076" s="75"/>
      <c r="V1076" s="86"/>
      <c r="W1076" s="75"/>
      <c r="Y1076" s="86"/>
      <c r="Z1076" s="75"/>
      <c r="AB1076" s="86"/>
      <c r="AC1076" s="75"/>
      <c r="AE1076" s="86"/>
      <c r="AF1076" s="75"/>
      <c r="AH1076" s="86"/>
      <c r="AI1076" s="75"/>
      <c r="AK1076" s="86"/>
      <c r="AL1076" s="75"/>
    </row>
    <row r="1077" spans="1:38" x14ac:dyDescent="0.2">
      <c r="A1077" s="31"/>
      <c r="B1077" s="83"/>
      <c r="D1077" s="86"/>
      <c r="E1077" s="75"/>
      <c r="G1077" s="86"/>
      <c r="H1077" s="75"/>
      <c r="J1077" s="86"/>
      <c r="K1077" s="75"/>
      <c r="M1077" s="86"/>
      <c r="N1077" s="75"/>
      <c r="P1077" s="86"/>
      <c r="Q1077" s="75"/>
      <c r="S1077" s="86"/>
      <c r="T1077" s="75"/>
      <c r="V1077" s="86"/>
      <c r="W1077" s="75"/>
      <c r="Y1077" s="86"/>
      <c r="Z1077" s="75"/>
      <c r="AB1077" s="86"/>
      <c r="AC1077" s="75"/>
      <c r="AE1077" s="86"/>
      <c r="AF1077" s="75"/>
      <c r="AH1077" s="86"/>
      <c r="AI1077" s="75"/>
      <c r="AK1077" s="86"/>
      <c r="AL1077" s="75"/>
    </row>
    <row r="1078" spans="1:38" x14ac:dyDescent="0.2">
      <c r="A1078" s="31"/>
      <c r="B1078" s="83"/>
      <c r="D1078" s="86"/>
      <c r="E1078" s="75"/>
      <c r="G1078" s="86"/>
      <c r="H1078" s="75"/>
      <c r="J1078" s="86"/>
      <c r="K1078" s="75"/>
      <c r="M1078" s="86"/>
      <c r="N1078" s="75"/>
      <c r="P1078" s="86"/>
      <c r="Q1078" s="75"/>
      <c r="S1078" s="86"/>
      <c r="T1078" s="75"/>
      <c r="V1078" s="86"/>
      <c r="W1078" s="75"/>
      <c r="Y1078" s="86"/>
      <c r="Z1078" s="75"/>
      <c r="AB1078" s="86"/>
      <c r="AC1078" s="75"/>
      <c r="AE1078" s="86"/>
      <c r="AF1078" s="75"/>
      <c r="AH1078" s="86"/>
      <c r="AI1078" s="75"/>
      <c r="AK1078" s="86"/>
      <c r="AL1078" s="75"/>
    </row>
    <row r="1079" spans="1:38" x14ac:dyDescent="0.2">
      <c r="A1079" s="31"/>
      <c r="B1079" s="83"/>
      <c r="D1079" s="86"/>
      <c r="E1079" s="75"/>
      <c r="G1079" s="86"/>
      <c r="H1079" s="75"/>
      <c r="J1079" s="86"/>
      <c r="K1079" s="75"/>
      <c r="M1079" s="86"/>
      <c r="N1079" s="75"/>
      <c r="P1079" s="86"/>
      <c r="Q1079" s="75"/>
      <c r="S1079" s="86"/>
      <c r="T1079" s="75"/>
      <c r="V1079" s="86"/>
      <c r="W1079" s="75"/>
      <c r="Y1079" s="86"/>
      <c r="Z1079" s="75"/>
      <c r="AB1079" s="86"/>
      <c r="AC1079" s="75"/>
      <c r="AE1079" s="86"/>
      <c r="AF1079" s="75"/>
      <c r="AH1079" s="86"/>
      <c r="AI1079" s="75"/>
      <c r="AK1079" s="86"/>
      <c r="AL1079" s="75"/>
    </row>
    <row r="1080" spans="1:38" x14ac:dyDescent="0.2">
      <c r="A1080" s="31"/>
      <c r="B1080" s="83"/>
      <c r="D1080" s="86"/>
      <c r="E1080" s="75"/>
      <c r="G1080" s="86"/>
      <c r="H1080" s="75"/>
      <c r="J1080" s="86"/>
      <c r="K1080" s="75"/>
      <c r="M1080" s="86"/>
      <c r="N1080" s="75"/>
      <c r="P1080" s="86"/>
      <c r="Q1080" s="75"/>
      <c r="S1080" s="86"/>
      <c r="T1080" s="75"/>
      <c r="V1080" s="86"/>
      <c r="W1080" s="75"/>
      <c r="Y1080" s="86"/>
      <c r="Z1080" s="75"/>
      <c r="AB1080" s="86"/>
      <c r="AC1080" s="75"/>
      <c r="AE1080" s="86"/>
      <c r="AF1080" s="75"/>
      <c r="AH1080" s="86"/>
      <c r="AI1080" s="75"/>
      <c r="AK1080" s="86"/>
      <c r="AL1080" s="75"/>
    </row>
    <row r="1081" spans="1:38" x14ac:dyDescent="0.2">
      <c r="A1081" s="31"/>
      <c r="B1081" s="83"/>
      <c r="D1081" s="86"/>
      <c r="E1081" s="75"/>
      <c r="G1081" s="86"/>
      <c r="H1081" s="75"/>
      <c r="J1081" s="86"/>
      <c r="K1081" s="75"/>
      <c r="M1081" s="86"/>
      <c r="N1081" s="75"/>
      <c r="P1081" s="86"/>
      <c r="Q1081" s="75"/>
      <c r="S1081" s="86"/>
      <c r="T1081" s="75"/>
      <c r="V1081" s="86"/>
      <c r="W1081" s="75"/>
      <c r="Y1081" s="86"/>
      <c r="Z1081" s="75"/>
      <c r="AB1081" s="86"/>
      <c r="AC1081" s="75"/>
      <c r="AE1081" s="86"/>
      <c r="AF1081" s="75"/>
      <c r="AH1081" s="86"/>
      <c r="AI1081" s="75"/>
      <c r="AK1081" s="86"/>
      <c r="AL1081" s="75"/>
    </row>
    <row r="1082" spans="1:38" x14ac:dyDescent="0.2">
      <c r="A1082" s="31"/>
      <c r="B1082" s="83"/>
      <c r="D1082" s="86"/>
      <c r="E1082" s="75"/>
      <c r="G1082" s="86"/>
      <c r="H1082" s="75"/>
      <c r="J1082" s="86"/>
      <c r="K1082" s="75"/>
      <c r="M1082" s="86"/>
      <c r="N1082" s="75"/>
      <c r="P1082" s="86"/>
      <c r="Q1082" s="75"/>
      <c r="S1082" s="86"/>
      <c r="T1082" s="75"/>
      <c r="V1082" s="86"/>
      <c r="W1082" s="75"/>
      <c r="Y1082" s="86"/>
      <c r="Z1082" s="75"/>
      <c r="AB1082" s="86"/>
      <c r="AC1082" s="75"/>
      <c r="AE1082" s="86"/>
      <c r="AF1082" s="75"/>
      <c r="AH1082" s="86"/>
      <c r="AI1082" s="75"/>
      <c r="AK1082" s="86"/>
      <c r="AL1082" s="75"/>
    </row>
    <row r="1083" spans="1:38" x14ac:dyDescent="0.2">
      <c r="A1083" s="31"/>
      <c r="B1083" s="83"/>
      <c r="D1083" s="86"/>
      <c r="E1083" s="75"/>
      <c r="G1083" s="86"/>
      <c r="H1083" s="75"/>
      <c r="J1083" s="86"/>
      <c r="K1083" s="75"/>
      <c r="M1083" s="86"/>
      <c r="N1083" s="75"/>
      <c r="P1083" s="86"/>
      <c r="Q1083" s="75"/>
      <c r="S1083" s="86"/>
      <c r="T1083" s="75"/>
      <c r="V1083" s="86"/>
      <c r="W1083" s="75"/>
      <c r="Y1083" s="86"/>
      <c r="Z1083" s="75"/>
      <c r="AB1083" s="86"/>
      <c r="AC1083" s="75"/>
      <c r="AE1083" s="86"/>
      <c r="AF1083" s="75"/>
      <c r="AH1083" s="86"/>
      <c r="AI1083" s="75"/>
      <c r="AK1083" s="86"/>
      <c r="AL1083" s="75"/>
    </row>
    <row r="1084" spans="1:38" x14ac:dyDescent="0.2">
      <c r="A1084" s="31"/>
      <c r="B1084" s="83"/>
      <c r="D1084" s="86"/>
      <c r="E1084" s="75"/>
      <c r="G1084" s="86"/>
      <c r="H1084" s="75"/>
      <c r="J1084" s="86"/>
      <c r="K1084" s="75"/>
      <c r="M1084" s="86"/>
      <c r="N1084" s="75"/>
      <c r="P1084" s="86"/>
      <c r="Q1084" s="75"/>
      <c r="S1084" s="86"/>
      <c r="T1084" s="75"/>
      <c r="V1084" s="86"/>
      <c r="W1084" s="75"/>
      <c r="Y1084" s="86"/>
      <c r="Z1084" s="75"/>
      <c r="AB1084" s="86"/>
      <c r="AC1084" s="75"/>
      <c r="AE1084" s="86"/>
      <c r="AF1084" s="75"/>
      <c r="AH1084" s="86"/>
      <c r="AI1084" s="75"/>
      <c r="AK1084" s="86"/>
      <c r="AL1084" s="75"/>
    </row>
    <row r="1085" spans="1:38" x14ac:dyDescent="0.2">
      <c r="A1085" s="31"/>
      <c r="B1085" s="83"/>
      <c r="D1085" s="86"/>
      <c r="E1085" s="75"/>
      <c r="G1085" s="86"/>
      <c r="H1085" s="75"/>
      <c r="J1085" s="86"/>
      <c r="K1085" s="75"/>
      <c r="M1085" s="86"/>
      <c r="N1085" s="75"/>
      <c r="P1085" s="86"/>
      <c r="Q1085" s="75"/>
      <c r="S1085" s="86"/>
      <c r="T1085" s="75"/>
      <c r="V1085" s="86"/>
      <c r="W1085" s="75"/>
      <c r="Y1085" s="86"/>
      <c r="Z1085" s="75"/>
      <c r="AB1085" s="86"/>
      <c r="AC1085" s="75"/>
      <c r="AE1085" s="86"/>
      <c r="AF1085" s="75"/>
      <c r="AH1085" s="86"/>
      <c r="AI1085" s="75"/>
      <c r="AK1085" s="86"/>
      <c r="AL1085" s="75"/>
    </row>
    <row r="1086" spans="1:38" x14ac:dyDescent="0.2">
      <c r="A1086" s="31"/>
      <c r="B1086" s="83"/>
      <c r="D1086" s="86"/>
      <c r="E1086" s="75"/>
      <c r="G1086" s="86"/>
      <c r="H1086" s="75"/>
      <c r="J1086" s="86"/>
      <c r="K1086" s="75"/>
      <c r="M1086" s="86"/>
      <c r="N1086" s="75"/>
      <c r="P1086" s="86"/>
      <c r="Q1086" s="75"/>
      <c r="S1086" s="86"/>
      <c r="T1086" s="75"/>
      <c r="V1086" s="86"/>
      <c r="W1086" s="75"/>
      <c r="Y1086" s="86"/>
      <c r="Z1086" s="75"/>
      <c r="AB1086" s="86"/>
      <c r="AC1086" s="75"/>
      <c r="AE1086" s="86"/>
      <c r="AF1086" s="75"/>
      <c r="AH1086" s="86"/>
      <c r="AI1086" s="75"/>
      <c r="AK1086" s="86"/>
      <c r="AL1086" s="75"/>
    </row>
    <row r="1087" spans="1:38" x14ac:dyDescent="0.2">
      <c r="A1087" s="31"/>
      <c r="B1087" s="83"/>
      <c r="D1087" s="86"/>
      <c r="E1087" s="75"/>
      <c r="G1087" s="86"/>
      <c r="H1087" s="75"/>
      <c r="J1087" s="86"/>
      <c r="K1087" s="75"/>
      <c r="M1087" s="86"/>
      <c r="N1087" s="75"/>
      <c r="P1087" s="86"/>
      <c r="Q1087" s="75"/>
      <c r="S1087" s="86"/>
      <c r="T1087" s="75"/>
      <c r="V1087" s="86"/>
      <c r="W1087" s="75"/>
      <c r="Y1087" s="86"/>
      <c r="Z1087" s="75"/>
      <c r="AB1087" s="86"/>
      <c r="AC1087" s="75"/>
      <c r="AE1087" s="86"/>
      <c r="AF1087" s="75"/>
      <c r="AH1087" s="86"/>
      <c r="AI1087" s="75"/>
      <c r="AK1087" s="86"/>
      <c r="AL1087" s="75"/>
    </row>
    <row r="1088" spans="1:38" x14ac:dyDescent="0.2">
      <c r="A1088" s="31"/>
      <c r="B1088" s="83"/>
      <c r="D1088" s="86"/>
      <c r="E1088" s="75"/>
      <c r="G1088" s="86"/>
      <c r="H1088" s="75"/>
      <c r="J1088" s="86"/>
      <c r="K1088" s="75"/>
      <c r="M1088" s="86"/>
      <c r="N1088" s="75"/>
      <c r="P1088" s="86"/>
      <c r="Q1088" s="75"/>
      <c r="S1088" s="86"/>
      <c r="T1088" s="75"/>
      <c r="V1088" s="86"/>
      <c r="W1088" s="75"/>
      <c r="Y1088" s="86"/>
      <c r="Z1088" s="75"/>
      <c r="AB1088" s="86"/>
      <c r="AC1088" s="75"/>
      <c r="AE1088" s="86"/>
      <c r="AF1088" s="75"/>
      <c r="AH1088" s="86"/>
      <c r="AI1088" s="75"/>
      <c r="AK1088" s="86"/>
      <c r="AL1088" s="75"/>
    </row>
    <row r="1089" spans="1:38" x14ac:dyDescent="0.2">
      <c r="A1089" s="31"/>
      <c r="B1089" s="83"/>
      <c r="D1089" s="86"/>
      <c r="E1089" s="75"/>
      <c r="G1089" s="86"/>
      <c r="H1089" s="75"/>
      <c r="J1089" s="86"/>
      <c r="K1089" s="75"/>
      <c r="M1089" s="86"/>
      <c r="N1089" s="75"/>
      <c r="P1089" s="86"/>
      <c r="Q1089" s="75"/>
      <c r="S1089" s="86"/>
      <c r="T1089" s="75"/>
      <c r="V1089" s="86"/>
      <c r="W1089" s="75"/>
      <c r="Y1089" s="86"/>
      <c r="Z1089" s="75"/>
      <c r="AB1089" s="86"/>
      <c r="AC1089" s="75"/>
      <c r="AE1089" s="86"/>
      <c r="AF1089" s="75"/>
      <c r="AH1089" s="86"/>
      <c r="AI1089" s="75"/>
      <c r="AK1089" s="86"/>
      <c r="AL1089" s="75"/>
    </row>
    <row r="1090" spans="1:38" x14ac:dyDescent="0.2">
      <c r="A1090" s="31"/>
      <c r="B1090" s="83"/>
      <c r="D1090" s="86"/>
      <c r="E1090" s="75"/>
      <c r="G1090" s="86"/>
      <c r="H1090" s="75"/>
      <c r="J1090" s="86"/>
      <c r="K1090" s="75"/>
      <c r="M1090" s="86"/>
      <c r="N1090" s="75"/>
      <c r="P1090" s="86"/>
      <c r="Q1090" s="75"/>
      <c r="S1090" s="86"/>
      <c r="T1090" s="75"/>
      <c r="V1090" s="86"/>
      <c r="W1090" s="75"/>
      <c r="Y1090" s="86"/>
      <c r="Z1090" s="75"/>
      <c r="AB1090" s="86"/>
      <c r="AC1090" s="75"/>
      <c r="AE1090" s="86"/>
      <c r="AF1090" s="75"/>
      <c r="AH1090" s="86"/>
      <c r="AI1090" s="75"/>
      <c r="AK1090" s="86"/>
      <c r="AL1090" s="75"/>
    </row>
    <row r="1091" spans="1:38" x14ac:dyDescent="0.2">
      <c r="A1091" s="31"/>
      <c r="B1091" s="83"/>
      <c r="D1091" s="86"/>
      <c r="E1091" s="75"/>
      <c r="G1091" s="86"/>
      <c r="H1091" s="75"/>
      <c r="J1091" s="86"/>
      <c r="K1091" s="75"/>
      <c r="M1091" s="86"/>
      <c r="N1091" s="75"/>
      <c r="P1091" s="86"/>
      <c r="Q1091" s="75"/>
      <c r="S1091" s="86"/>
      <c r="T1091" s="75"/>
      <c r="V1091" s="86"/>
      <c r="W1091" s="75"/>
      <c r="Y1091" s="86"/>
      <c r="Z1091" s="75"/>
      <c r="AB1091" s="86"/>
      <c r="AC1091" s="75"/>
      <c r="AE1091" s="86"/>
      <c r="AF1091" s="75"/>
      <c r="AH1091" s="86"/>
      <c r="AI1091" s="75"/>
      <c r="AK1091" s="86"/>
      <c r="AL1091" s="75"/>
    </row>
    <row r="1092" spans="1:38" x14ac:dyDescent="0.2">
      <c r="A1092" s="31"/>
      <c r="B1092" s="83"/>
      <c r="D1092" s="86"/>
      <c r="E1092" s="75"/>
      <c r="G1092" s="86"/>
      <c r="H1092" s="75"/>
      <c r="J1092" s="86"/>
      <c r="K1092" s="75"/>
      <c r="M1092" s="86"/>
      <c r="N1092" s="75"/>
      <c r="P1092" s="86"/>
      <c r="Q1092" s="75"/>
      <c r="S1092" s="86"/>
      <c r="T1092" s="75"/>
      <c r="V1092" s="86"/>
      <c r="W1092" s="75"/>
      <c r="Y1092" s="86"/>
      <c r="Z1092" s="75"/>
      <c r="AB1092" s="86"/>
      <c r="AC1092" s="75"/>
      <c r="AE1092" s="86"/>
      <c r="AF1092" s="75"/>
      <c r="AH1092" s="86"/>
      <c r="AI1092" s="75"/>
      <c r="AK1092" s="86"/>
      <c r="AL1092" s="75"/>
    </row>
    <row r="1093" spans="1:38" x14ac:dyDescent="0.2">
      <c r="A1093" s="31"/>
      <c r="B1093" s="83"/>
      <c r="D1093" s="86"/>
      <c r="E1093" s="75"/>
      <c r="G1093" s="86"/>
      <c r="H1093" s="75"/>
      <c r="J1093" s="86"/>
      <c r="K1093" s="75"/>
      <c r="M1093" s="86"/>
      <c r="N1093" s="75"/>
      <c r="P1093" s="86"/>
      <c r="Q1093" s="75"/>
      <c r="S1093" s="86"/>
      <c r="T1093" s="75"/>
      <c r="V1093" s="86"/>
      <c r="W1093" s="75"/>
      <c r="Y1093" s="86"/>
      <c r="Z1093" s="75"/>
      <c r="AB1093" s="86"/>
      <c r="AC1093" s="75"/>
      <c r="AE1093" s="86"/>
      <c r="AF1093" s="75"/>
      <c r="AH1093" s="86"/>
      <c r="AI1093" s="75"/>
      <c r="AK1093" s="86"/>
      <c r="AL1093" s="75"/>
    </row>
    <row r="1094" spans="1:38" x14ac:dyDescent="0.2">
      <c r="A1094" s="31"/>
      <c r="B1094" s="83"/>
      <c r="D1094" s="86"/>
      <c r="E1094" s="75"/>
      <c r="G1094" s="86"/>
      <c r="H1094" s="75"/>
      <c r="J1094" s="86"/>
      <c r="K1094" s="75"/>
      <c r="M1094" s="86"/>
      <c r="N1094" s="75"/>
      <c r="P1094" s="86"/>
      <c r="Q1094" s="75"/>
      <c r="S1094" s="86"/>
      <c r="T1094" s="75"/>
      <c r="V1094" s="86"/>
      <c r="W1094" s="75"/>
      <c r="Y1094" s="86"/>
      <c r="Z1094" s="75"/>
      <c r="AB1094" s="86"/>
      <c r="AC1094" s="75"/>
      <c r="AE1094" s="86"/>
      <c r="AF1094" s="75"/>
      <c r="AH1094" s="86"/>
      <c r="AI1094" s="75"/>
      <c r="AK1094" s="86"/>
      <c r="AL1094" s="75"/>
    </row>
    <row r="1095" spans="1:38" x14ac:dyDescent="0.2">
      <c r="A1095" s="31"/>
      <c r="B1095" s="83"/>
      <c r="D1095" s="86"/>
      <c r="E1095" s="75"/>
      <c r="G1095" s="86"/>
      <c r="H1095" s="75"/>
      <c r="J1095" s="86"/>
      <c r="K1095" s="75"/>
      <c r="M1095" s="86"/>
      <c r="N1095" s="75"/>
      <c r="P1095" s="86"/>
      <c r="Q1095" s="75"/>
      <c r="S1095" s="86"/>
      <c r="T1095" s="75"/>
      <c r="V1095" s="86"/>
      <c r="W1095" s="75"/>
      <c r="Y1095" s="86"/>
      <c r="Z1095" s="75"/>
      <c r="AB1095" s="86"/>
      <c r="AC1095" s="75"/>
      <c r="AE1095" s="86"/>
      <c r="AF1095" s="75"/>
      <c r="AH1095" s="86"/>
      <c r="AI1095" s="75"/>
      <c r="AK1095" s="86"/>
      <c r="AL1095" s="75"/>
    </row>
    <row r="1096" spans="1:38" x14ac:dyDescent="0.2">
      <c r="A1096" s="31"/>
      <c r="B1096" s="83"/>
      <c r="D1096" s="86"/>
      <c r="E1096" s="75"/>
      <c r="G1096" s="86"/>
      <c r="H1096" s="75"/>
      <c r="J1096" s="86"/>
      <c r="K1096" s="75"/>
      <c r="M1096" s="86"/>
      <c r="N1096" s="75"/>
      <c r="P1096" s="86"/>
      <c r="Q1096" s="75"/>
      <c r="S1096" s="86"/>
      <c r="T1096" s="75"/>
      <c r="V1096" s="86"/>
      <c r="W1096" s="75"/>
      <c r="Y1096" s="86"/>
      <c r="Z1096" s="75"/>
      <c r="AB1096" s="86"/>
      <c r="AC1096" s="75"/>
      <c r="AE1096" s="86"/>
      <c r="AF1096" s="75"/>
      <c r="AH1096" s="86"/>
      <c r="AI1096" s="75"/>
      <c r="AK1096" s="86"/>
      <c r="AL1096" s="75"/>
    </row>
    <row r="1097" spans="1:38" x14ac:dyDescent="0.2">
      <c r="A1097" s="31"/>
      <c r="B1097" s="83"/>
      <c r="D1097" s="86"/>
      <c r="E1097" s="75"/>
      <c r="G1097" s="86"/>
      <c r="H1097" s="75"/>
      <c r="J1097" s="86"/>
      <c r="K1097" s="75"/>
      <c r="M1097" s="86"/>
      <c r="N1097" s="75"/>
      <c r="P1097" s="86"/>
      <c r="Q1097" s="75"/>
      <c r="S1097" s="86"/>
      <c r="T1097" s="75"/>
      <c r="V1097" s="86"/>
      <c r="W1097" s="75"/>
      <c r="Y1097" s="86"/>
      <c r="Z1097" s="75"/>
      <c r="AB1097" s="86"/>
      <c r="AC1097" s="75"/>
      <c r="AE1097" s="86"/>
      <c r="AF1097" s="75"/>
      <c r="AH1097" s="86"/>
      <c r="AI1097" s="75"/>
      <c r="AK1097" s="86"/>
      <c r="AL1097" s="75"/>
    </row>
    <row r="1098" spans="1:38" x14ac:dyDescent="0.2">
      <c r="A1098" s="31"/>
      <c r="B1098" s="83"/>
      <c r="D1098" s="86"/>
      <c r="E1098" s="75"/>
      <c r="G1098" s="86"/>
      <c r="H1098" s="75"/>
      <c r="J1098" s="86"/>
      <c r="K1098" s="75"/>
      <c r="M1098" s="86"/>
      <c r="N1098" s="75"/>
      <c r="P1098" s="86"/>
      <c r="Q1098" s="75"/>
      <c r="S1098" s="86"/>
      <c r="T1098" s="75"/>
      <c r="V1098" s="86"/>
      <c r="W1098" s="75"/>
      <c r="Y1098" s="86"/>
      <c r="Z1098" s="75"/>
      <c r="AB1098" s="86"/>
      <c r="AC1098" s="75"/>
      <c r="AE1098" s="86"/>
      <c r="AF1098" s="75"/>
      <c r="AH1098" s="86"/>
      <c r="AI1098" s="75"/>
      <c r="AK1098" s="86"/>
      <c r="AL1098" s="75"/>
    </row>
    <row r="1099" spans="1:38" x14ac:dyDescent="0.2">
      <c r="A1099" s="31"/>
      <c r="B1099" s="83"/>
      <c r="D1099" s="86"/>
      <c r="E1099" s="75"/>
      <c r="G1099" s="86"/>
      <c r="H1099" s="75"/>
      <c r="J1099" s="86"/>
      <c r="K1099" s="75"/>
      <c r="M1099" s="86"/>
      <c r="N1099" s="75"/>
      <c r="P1099" s="86"/>
      <c r="Q1099" s="75"/>
      <c r="S1099" s="86"/>
      <c r="T1099" s="75"/>
      <c r="V1099" s="86"/>
      <c r="W1099" s="75"/>
      <c r="Y1099" s="86"/>
      <c r="Z1099" s="75"/>
      <c r="AB1099" s="86"/>
      <c r="AC1099" s="75"/>
      <c r="AE1099" s="86"/>
      <c r="AF1099" s="75"/>
      <c r="AH1099" s="86"/>
      <c r="AI1099" s="75"/>
      <c r="AK1099" s="86"/>
      <c r="AL1099" s="75"/>
    </row>
    <row r="1100" spans="1:38" x14ac:dyDescent="0.2">
      <c r="A1100" s="31"/>
      <c r="B1100" s="83"/>
      <c r="D1100" s="86"/>
      <c r="E1100" s="75"/>
      <c r="G1100" s="86"/>
      <c r="H1100" s="75"/>
      <c r="J1100" s="86"/>
      <c r="K1100" s="75"/>
      <c r="M1100" s="86"/>
      <c r="N1100" s="75"/>
      <c r="P1100" s="86"/>
      <c r="Q1100" s="75"/>
      <c r="S1100" s="86"/>
      <c r="T1100" s="75"/>
      <c r="V1100" s="86"/>
      <c r="W1100" s="75"/>
      <c r="Y1100" s="86"/>
      <c r="Z1100" s="75"/>
      <c r="AB1100" s="86"/>
      <c r="AC1100" s="75"/>
      <c r="AE1100" s="86"/>
      <c r="AF1100" s="75"/>
      <c r="AH1100" s="86"/>
      <c r="AI1100" s="75"/>
      <c r="AK1100" s="86"/>
      <c r="AL1100" s="75"/>
    </row>
    <row r="1101" spans="1:38" x14ac:dyDescent="0.2">
      <c r="A1101" s="31"/>
      <c r="B1101" s="83"/>
      <c r="D1101" s="86"/>
      <c r="E1101" s="75"/>
      <c r="G1101" s="86"/>
      <c r="H1101" s="75"/>
      <c r="J1101" s="86"/>
      <c r="K1101" s="75"/>
      <c r="M1101" s="86"/>
      <c r="N1101" s="75"/>
      <c r="P1101" s="86"/>
      <c r="Q1101" s="75"/>
      <c r="S1101" s="86"/>
      <c r="T1101" s="75"/>
      <c r="V1101" s="86"/>
      <c r="W1101" s="75"/>
      <c r="Y1101" s="86"/>
      <c r="Z1101" s="75"/>
      <c r="AB1101" s="86"/>
      <c r="AC1101" s="75"/>
      <c r="AE1101" s="86"/>
      <c r="AF1101" s="75"/>
      <c r="AH1101" s="86"/>
      <c r="AI1101" s="75"/>
      <c r="AK1101" s="86"/>
      <c r="AL1101" s="75"/>
    </row>
    <row r="1102" spans="1:38" x14ac:dyDescent="0.2">
      <c r="A1102" s="31"/>
      <c r="B1102" s="83"/>
      <c r="D1102" s="86"/>
      <c r="E1102" s="75"/>
      <c r="G1102" s="86"/>
      <c r="H1102" s="75"/>
      <c r="J1102" s="86"/>
      <c r="K1102" s="75"/>
      <c r="M1102" s="86"/>
      <c r="N1102" s="75"/>
      <c r="P1102" s="86"/>
      <c r="Q1102" s="75"/>
      <c r="S1102" s="86"/>
      <c r="T1102" s="75"/>
      <c r="V1102" s="86"/>
      <c r="W1102" s="75"/>
      <c r="Y1102" s="86"/>
      <c r="Z1102" s="75"/>
      <c r="AB1102" s="86"/>
      <c r="AC1102" s="75"/>
      <c r="AE1102" s="86"/>
      <c r="AF1102" s="75"/>
      <c r="AH1102" s="86"/>
      <c r="AI1102" s="75"/>
      <c r="AK1102" s="86"/>
      <c r="AL1102" s="75"/>
    </row>
    <row r="1103" spans="1:38" x14ac:dyDescent="0.2">
      <c r="A1103" s="31"/>
      <c r="B1103" s="83"/>
      <c r="D1103" s="86"/>
      <c r="E1103" s="75"/>
      <c r="G1103" s="86"/>
      <c r="H1103" s="75"/>
      <c r="J1103" s="86"/>
      <c r="K1103" s="75"/>
      <c r="M1103" s="86"/>
      <c r="N1103" s="75"/>
      <c r="P1103" s="86"/>
      <c r="Q1103" s="75"/>
      <c r="S1103" s="86"/>
      <c r="T1103" s="75"/>
      <c r="V1103" s="86"/>
      <c r="W1103" s="75"/>
      <c r="Y1103" s="86"/>
      <c r="Z1103" s="75"/>
      <c r="AB1103" s="86"/>
      <c r="AC1103" s="75"/>
      <c r="AE1103" s="86"/>
      <c r="AF1103" s="75"/>
      <c r="AH1103" s="86"/>
      <c r="AI1103" s="75"/>
      <c r="AK1103" s="86"/>
      <c r="AL1103" s="75"/>
    </row>
    <row r="1104" spans="1:38" x14ac:dyDescent="0.2">
      <c r="A1104" s="31"/>
      <c r="B1104" s="83"/>
      <c r="D1104" s="86"/>
      <c r="E1104" s="75"/>
      <c r="G1104" s="86"/>
      <c r="H1104" s="75"/>
      <c r="J1104" s="86"/>
      <c r="K1104" s="75"/>
      <c r="M1104" s="86"/>
      <c r="N1104" s="75"/>
      <c r="P1104" s="86"/>
      <c r="Q1104" s="75"/>
      <c r="S1104" s="86"/>
      <c r="T1104" s="75"/>
      <c r="V1104" s="86"/>
      <c r="W1104" s="75"/>
      <c r="Y1104" s="86"/>
      <c r="Z1104" s="75"/>
      <c r="AB1104" s="86"/>
      <c r="AC1104" s="75"/>
      <c r="AE1104" s="86"/>
      <c r="AF1104" s="75"/>
      <c r="AH1104" s="86"/>
      <c r="AI1104" s="75"/>
      <c r="AK1104" s="86"/>
      <c r="AL1104" s="75"/>
    </row>
    <row r="1105" spans="1:38" x14ac:dyDescent="0.2">
      <c r="A1105" s="31"/>
      <c r="B1105" s="83"/>
      <c r="D1105" s="86"/>
      <c r="E1105" s="75"/>
      <c r="G1105" s="86"/>
      <c r="H1105" s="75"/>
      <c r="J1105" s="86"/>
      <c r="K1105" s="75"/>
      <c r="M1105" s="86"/>
      <c r="N1105" s="75"/>
      <c r="P1105" s="86"/>
      <c r="Q1105" s="75"/>
      <c r="S1105" s="86"/>
      <c r="T1105" s="75"/>
      <c r="V1105" s="86"/>
      <c r="W1105" s="75"/>
      <c r="Y1105" s="86"/>
      <c r="Z1105" s="75"/>
      <c r="AB1105" s="86"/>
      <c r="AC1105" s="75"/>
      <c r="AE1105" s="86"/>
      <c r="AF1105" s="75"/>
      <c r="AH1105" s="86"/>
      <c r="AI1105" s="75"/>
      <c r="AK1105" s="86"/>
      <c r="AL1105" s="75"/>
    </row>
    <row r="1106" spans="1:38" x14ac:dyDescent="0.2">
      <c r="A1106" s="31"/>
      <c r="B1106" s="83"/>
      <c r="D1106" s="86"/>
      <c r="E1106" s="75"/>
      <c r="G1106" s="86"/>
      <c r="H1106" s="75"/>
      <c r="J1106" s="86"/>
      <c r="K1106" s="75"/>
      <c r="M1106" s="86"/>
      <c r="N1106" s="75"/>
      <c r="P1106" s="86"/>
      <c r="Q1106" s="75"/>
      <c r="S1106" s="86"/>
      <c r="T1106" s="75"/>
      <c r="V1106" s="86"/>
      <c r="W1106" s="75"/>
      <c r="Y1106" s="86"/>
      <c r="Z1106" s="75"/>
      <c r="AB1106" s="86"/>
      <c r="AC1106" s="75"/>
      <c r="AE1106" s="86"/>
      <c r="AF1106" s="75"/>
      <c r="AH1106" s="86"/>
      <c r="AI1106" s="75"/>
      <c r="AK1106" s="86"/>
      <c r="AL1106" s="75"/>
    </row>
    <row r="1107" spans="1:38" x14ac:dyDescent="0.2">
      <c r="A1107" s="31"/>
      <c r="B1107" s="83"/>
      <c r="D1107" s="86"/>
      <c r="E1107" s="75"/>
      <c r="G1107" s="86"/>
      <c r="H1107" s="75"/>
      <c r="J1107" s="86"/>
      <c r="K1107" s="75"/>
      <c r="M1107" s="86"/>
      <c r="N1107" s="75"/>
      <c r="P1107" s="86"/>
      <c r="Q1107" s="75"/>
      <c r="S1107" s="86"/>
      <c r="T1107" s="75"/>
      <c r="V1107" s="86"/>
      <c r="W1107" s="75"/>
      <c r="Y1107" s="86"/>
      <c r="Z1107" s="75"/>
      <c r="AB1107" s="86"/>
      <c r="AC1107" s="75"/>
      <c r="AE1107" s="86"/>
      <c r="AF1107" s="75"/>
      <c r="AH1107" s="86"/>
      <c r="AI1107" s="75"/>
      <c r="AK1107" s="86"/>
      <c r="AL1107" s="75"/>
    </row>
    <row r="1108" spans="1:38" x14ac:dyDescent="0.2">
      <c r="A1108" s="31"/>
      <c r="B1108" s="83"/>
      <c r="D1108" s="86"/>
      <c r="E1108" s="75"/>
      <c r="G1108" s="86"/>
      <c r="H1108" s="75"/>
      <c r="J1108" s="86"/>
      <c r="K1108" s="75"/>
      <c r="M1108" s="86"/>
      <c r="N1108" s="75"/>
      <c r="P1108" s="86"/>
      <c r="Q1108" s="75"/>
      <c r="S1108" s="86"/>
      <c r="T1108" s="75"/>
      <c r="V1108" s="86"/>
      <c r="W1108" s="75"/>
      <c r="Y1108" s="86"/>
      <c r="Z1108" s="75"/>
      <c r="AB1108" s="86"/>
      <c r="AC1108" s="75"/>
      <c r="AE1108" s="86"/>
      <c r="AF1108" s="75"/>
      <c r="AH1108" s="86"/>
      <c r="AI1108" s="75"/>
      <c r="AK1108" s="86"/>
      <c r="AL1108" s="75"/>
    </row>
    <row r="1109" spans="1:38" x14ac:dyDescent="0.2">
      <c r="A1109" s="31"/>
      <c r="B1109" s="83"/>
      <c r="D1109" s="86"/>
      <c r="E1109" s="75"/>
      <c r="G1109" s="86"/>
      <c r="H1109" s="75"/>
      <c r="J1109" s="86"/>
      <c r="K1109" s="75"/>
      <c r="M1109" s="86"/>
      <c r="N1109" s="75"/>
      <c r="P1109" s="86"/>
      <c r="Q1109" s="75"/>
      <c r="S1109" s="86"/>
      <c r="T1109" s="75"/>
      <c r="V1109" s="86"/>
      <c r="W1109" s="75"/>
      <c r="Y1109" s="86"/>
      <c r="Z1109" s="75"/>
      <c r="AB1109" s="86"/>
      <c r="AC1109" s="75"/>
      <c r="AE1109" s="86"/>
      <c r="AF1109" s="75"/>
      <c r="AH1109" s="86"/>
      <c r="AI1109" s="75"/>
      <c r="AK1109" s="86"/>
      <c r="AL1109" s="75"/>
    </row>
    <row r="1110" spans="1:38" x14ac:dyDescent="0.2">
      <c r="A1110" s="31"/>
      <c r="B1110" s="83"/>
      <c r="D1110" s="86"/>
      <c r="E1110" s="75"/>
      <c r="G1110" s="86"/>
      <c r="H1110" s="75"/>
      <c r="J1110" s="86"/>
      <c r="K1110" s="75"/>
      <c r="M1110" s="86"/>
      <c r="N1110" s="75"/>
      <c r="P1110" s="86"/>
      <c r="Q1110" s="75"/>
      <c r="S1110" s="86"/>
      <c r="T1110" s="75"/>
      <c r="V1110" s="86"/>
      <c r="W1110" s="75"/>
      <c r="Y1110" s="86"/>
      <c r="Z1110" s="75"/>
      <c r="AB1110" s="86"/>
      <c r="AC1110" s="75"/>
      <c r="AE1110" s="86"/>
      <c r="AF1110" s="75"/>
      <c r="AH1110" s="86"/>
      <c r="AI1110" s="75"/>
      <c r="AK1110" s="86"/>
      <c r="AL1110" s="75"/>
    </row>
    <row r="1111" spans="1:38" x14ac:dyDescent="0.2">
      <c r="A1111" s="31"/>
      <c r="B1111" s="83"/>
      <c r="D1111" s="86"/>
      <c r="E1111" s="75"/>
      <c r="G1111" s="86"/>
      <c r="H1111" s="75"/>
      <c r="J1111" s="86"/>
      <c r="K1111" s="75"/>
      <c r="M1111" s="86"/>
      <c r="N1111" s="75"/>
      <c r="P1111" s="86"/>
      <c r="Q1111" s="75"/>
      <c r="S1111" s="86"/>
      <c r="T1111" s="75"/>
      <c r="V1111" s="86"/>
      <c r="W1111" s="75"/>
      <c r="Y1111" s="86"/>
      <c r="Z1111" s="75"/>
      <c r="AB1111" s="86"/>
      <c r="AC1111" s="75"/>
      <c r="AE1111" s="86"/>
      <c r="AF1111" s="75"/>
      <c r="AH1111" s="86"/>
      <c r="AI1111" s="75"/>
      <c r="AK1111" s="86"/>
      <c r="AL1111" s="75"/>
    </row>
    <row r="1112" spans="1:38" x14ac:dyDescent="0.2">
      <c r="A1112" s="31"/>
      <c r="B1112" s="83"/>
      <c r="D1112" s="86"/>
      <c r="E1112" s="75"/>
      <c r="G1112" s="86"/>
      <c r="H1112" s="75"/>
      <c r="J1112" s="86"/>
      <c r="K1112" s="75"/>
      <c r="M1112" s="86"/>
      <c r="N1112" s="75"/>
      <c r="P1112" s="86"/>
      <c r="Q1112" s="75"/>
      <c r="S1112" s="86"/>
      <c r="T1112" s="75"/>
      <c r="V1112" s="86"/>
      <c r="W1112" s="75"/>
      <c r="Y1112" s="86"/>
      <c r="Z1112" s="75"/>
      <c r="AB1112" s="86"/>
      <c r="AC1112" s="75"/>
      <c r="AE1112" s="86"/>
      <c r="AF1112" s="75"/>
      <c r="AH1112" s="86"/>
      <c r="AI1112" s="75"/>
      <c r="AK1112" s="86"/>
      <c r="AL1112" s="75"/>
    </row>
    <row r="1113" spans="1:38" x14ac:dyDescent="0.2">
      <c r="A1113" s="31"/>
      <c r="B1113" s="83"/>
      <c r="D1113" s="86"/>
      <c r="E1113" s="75"/>
      <c r="G1113" s="86"/>
      <c r="H1113" s="75"/>
      <c r="J1113" s="86"/>
      <c r="K1113" s="75"/>
      <c r="M1113" s="86"/>
      <c r="N1113" s="75"/>
      <c r="P1113" s="86"/>
      <c r="Q1113" s="75"/>
      <c r="S1113" s="86"/>
      <c r="T1113" s="75"/>
      <c r="V1113" s="86"/>
      <c r="W1113" s="75"/>
      <c r="Y1113" s="86"/>
      <c r="Z1113" s="75"/>
      <c r="AB1113" s="86"/>
      <c r="AC1113" s="75"/>
      <c r="AE1113" s="86"/>
      <c r="AF1113" s="75"/>
      <c r="AH1113" s="86"/>
      <c r="AI1113" s="75"/>
      <c r="AK1113" s="86"/>
      <c r="AL1113" s="75"/>
    </row>
    <row r="1114" spans="1:38" x14ac:dyDescent="0.2">
      <c r="A1114" s="31"/>
      <c r="B1114" s="83"/>
      <c r="D1114" s="86"/>
      <c r="E1114" s="75"/>
      <c r="G1114" s="86"/>
      <c r="H1114" s="75"/>
      <c r="J1114" s="86"/>
      <c r="K1114" s="75"/>
      <c r="M1114" s="86"/>
      <c r="N1114" s="75"/>
      <c r="P1114" s="86"/>
      <c r="Q1114" s="75"/>
      <c r="S1114" s="86"/>
      <c r="T1114" s="75"/>
      <c r="V1114" s="86"/>
      <c r="W1114" s="75"/>
      <c r="Y1114" s="86"/>
      <c r="Z1114" s="75"/>
      <c r="AB1114" s="86"/>
      <c r="AC1114" s="75"/>
      <c r="AE1114" s="86"/>
      <c r="AF1114" s="75"/>
      <c r="AH1114" s="86"/>
      <c r="AI1114" s="75"/>
      <c r="AK1114" s="86"/>
      <c r="AL1114" s="75"/>
    </row>
    <row r="1115" spans="1:38" x14ac:dyDescent="0.2">
      <c r="A1115" s="31"/>
      <c r="B1115" s="83"/>
      <c r="D1115" s="86"/>
      <c r="E1115" s="75"/>
      <c r="G1115" s="86"/>
      <c r="H1115" s="75"/>
      <c r="J1115" s="86"/>
      <c r="K1115" s="75"/>
      <c r="M1115" s="86"/>
      <c r="N1115" s="75"/>
      <c r="P1115" s="86"/>
      <c r="Q1115" s="75"/>
      <c r="S1115" s="86"/>
      <c r="T1115" s="75"/>
      <c r="V1115" s="86"/>
      <c r="W1115" s="75"/>
      <c r="Y1115" s="86"/>
      <c r="Z1115" s="75"/>
      <c r="AB1115" s="86"/>
      <c r="AC1115" s="75"/>
      <c r="AE1115" s="86"/>
      <c r="AF1115" s="75"/>
      <c r="AH1115" s="86"/>
      <c r="AI1115" s="75"/>
      <c r="AK1115" s="86"/>
      <c r="AL1115" s="75"/>
    </row>
    <row r="1116" spans="1:38" x14ac:dyDescent="0.2">
      <c r="A1116" s="31"/>
      <c r="B1116" s="83"/>
      <c r="D1116" s="86"/>
      <c r="E1116" s="75"/>
      <c r="G1116" s="86"/>
      <c r="H1116" s="75"/>
      <c r="J1116" s="86"/>
      <c r="K1116" s="75"/>
      <c r="M1116" s="86"/>
      <c r="N1116" s="75"/>
      <c r="P1116" s="86"/>
      <c r="Q1116" s="75"/>
      <c r="S1116" s="86"/>
      <c r="T1116" s="75"/>
      <c r="V1116" s="86"/>
      <c r="W1116" s="75"/>
      <c r="Y1116" s="86"/>
      <c r="Z1116" s="75"/>
      <c r="AB1116" s="86"/>
      <c r="AC1116" s="75"/>
      <c r="AE1116" s="86"/>
      <c r="AF1116" s="75"/>
      <c r="AH1116" s="86"/>
      <c r="AI1116" s="75"/>
      <c r="AK1116" s="86"/>
      <c r="AL1116" s="75"/>
    </row>
    <row r="1117" spans="1:38" x14ac:dyDescent="0.2">
      <c r="A1117" s="31"/>
      <c r="B1117" s="83"/>
      <c r="D1117" s="86"/>
      <c r="E1117" s="75"/>
      <c r="G1117" s="86"/>
      <c r="H1117" s="75"/>
      <c r="J1117" s="86"/>
      <c r="K1117" s="75"/>
      <c r="M1117" s="86"/>
      <c r="N1117" s="75"/>
      <c r="P1117" s="86"/>
      <c r="Q1117" s="75"/>
      <c r="S1117" s="86"/>
      <c r="T1117" s="75"/>
      <c r="V1117" s="86"/>
      <c r="W1117" s="75"/>
      <c r="Y1117" s="86"/>
      <c r="Z1117" s="75"/>
      <c r="AB1117" s="86"/>
      <c r="AC1117" s="75"/>
      <c r="AE1117" s="86"/>
      <c r="AF1117" s="75"/>
      <c r="AH1117" s="86"/>
      <c r="AI1117" s="75"/>
      <c r="AK1117" s="86"/>
      <c r="AL1117" s="75"/>
    </row>
    <row r="1118" spans="1:38" x14ac:dyDescent="0.2">
      <c r="A1118" s="31"/>
      <c r="B1118" s="83"/>
      <c r="D1118" s="86"/>
      <c r="E1118" s="75"/>
      <c r="G1118" s="86"/>
      <c r="H1118" s="75"/>
      <c r="J1118" s="86"/>
      <c r="K1118" s="75"/>
      <c r="M1118" s="86"/>
      <c r="N1118" s="75"/>
      <c r="P1118" s="86"/>
      <c r="Q1118" s="75"/>
      <c r="S1118" s="86"/>
      <c r="T1118" s="75"/>
      <c r="V1118" s="86"/>
      <c r="W1118" s="75"/>
      <c r="Y1118" s="86"/>
      <c r="Z1118" s="75"/>
      <c r="AB1118" s="86"/>
      <c r="AC1118" s="75"/>
      <c r="AE1118" s="86"/>
      <c r="AF1118" s="75"/>
      <c r="AH1118" s="86"/>
      <c r="AI1118" s="75"/>
      <c r="AK1118" s="86"/>
      <c r="AL1118" s="75"/>
    </row>
    <row r="1119" spans="1:38" x14ac:dyDescent="0.2">
      <c r="A1119" s="31"/>
      <c r="B1119" s="83"/>
      <c r="D1119" s="86"/>
      <c r="E1119" s="75"/>
      <c r="G1119" s="86"/>
      <c r="H1119" s="75"/>
      <c r="J1119" s="86"/>
      <c r="K1119" s="75"/>
      <c r="M1119" s="86"/>
      <c r="N1119" s="75"/>
      <c r="P1119" s="86"/>
      <c r="Q1119" s="75"/>
      <c r="S1119" s="86"/>
      <c r="T1119" s="75"/>
      <c r="V1119" s="86"/>
      <c r="W1119" s="75"/>
      <c r="Y1119" s="86"/>
      <c r="Z1119" s="75"/>
      <c r="AB1119" s="86"/>
      <c r="AC1119" s="75"/>
      <c r="AE1119" s="86"/>
      <c r="AF1119" s="75"/>
      <c r="AH1119" s="86"/>
      <c r="AI1119" s="75"/>
      <c r="AK1119" s="86"/>
      <c r="AL1119" s="75"/>
    </row>
    <row r="1120" spans="1:38" x14ac:dyDescent="0.2">
      <c r="A1120" s="31"/>
      <c r="B1120" s="83"/>
      <c r="D1120" s="86"/>
      <c r="E1120" s="75"/>
      <c r="G1120" s="86"/>
      <c r="H1120" s="75"/>
      <c r="J1120" s="86"/>
      <c r="K1120" s="75"/>
      <c r="M1120" s="86"/>
      <c r="N1120" s="75"/>
      <c r="P1120" s="86"/>
      <c r="Q1120" s="75"/>
      <c r="S1120" s="86"/>
      <c r="T1120" s="75"/>
      <c r="V1120" s="86"/>
      <c r="W1120" s="75"/>
      <c r="Y1120" s="86"/>
      <c r="Z1120" s="75"/>
      <c r="AB1120" s="86"/>
      <c r="AC1120" s="75"/>
      <c r="AE1120" s="86"/>
      <c r="AF1120" s="75"/>
      <c r="AH1120" s="86"/>
      <c r="AI1120" s="75"/>
      <c r="AK1120" s="86"/>
      <c r="AL1120" s="75"/>
    </row>
    <row r="1121" spans="1:38" x14ac:dyDescent="0.2">
      <c r="A1121" s="31"/>
      <c r="B1121" s="83"/>
      <c r="D1121" s="86"/>
      <c r="E1121" s="75"/>
      <c r="G1121" s="86"/>
      <c r="H1121" s="75"/>
      <c r="J1121" s="86"/>
      <c r="K1121" s="75"/>
      <c r="M1121" s="86"/>
      <c r="N1121" s="75"/>
      <c r="P1121" s="86"/>
      <c r="Q1121" s="75"/>
      <c r="S1121" s="86"/>
      <c r="T1121" s="75"/>
      <c r="V1121" s="86"/>
      <c r="W1121" s="75"/>
      <c r="Y1121" s="86"/>
      <c r="Z1121" s="75"/>
      <c r="AB1121" s="86"/>
      <c r="AC1121" s="75"/>
      <c r="AE1121" s="86"/>
      <c r="AF1121" s="75"/>
      <c r="AH1121" s="86"/>
      <c r="AI1121" s="75"/>
      <c r="AK1121" s="86"/>
      <c r="AL1121" s="75"/>
    </row>
    <row r="1122" spans="1:38" x14ac:dyDescent="0.2">
      <c r="A1122" s="31"/>
      <c r="B1122" s="83"/>
      <c r="D1122" s="86"/>
      <c r="E1122" s="75"/>
      <c r="G1122" s="86"/>
      <c r="H1122" s="75"/>
      <c r="J1122" s="86"/>
      <c r="K1122" s="75"/>
      <c r="M1122" s="86"/>
      <c r="N1122" s="75"/>
      <c r="P1122" s="86"/>
      <c r="Q1122" s="75"/>
      <c r="S1122" s="86"/>
      <c r="T1122" s="75"/>
      <c r="V1122" s="86"/>
      <c r="W1122" s="75"/>
      <c r="Y1122" s="86"/>
      <c r="Z1122" s="75"/>
      <c r="AB1122" s="86"/>
      <c r="AC1122" s="75"/>
      <c r="AE1122" s="86"/>
      <c r="AF1122" s="75"/>
      <c r="AH1122" s="86"/>
      <c r="AI1122" s="75"/>
      <c r="AK1122" s="86"/>
      <c r="AL1122" s="75"/>
    </row>
    <row r="1123" spans="1:38" x14ac:dyDescent="0.2">
      <c r="A1123" s="31"/>
      <c r="B1123" s="83"/>
      <c r="D1123" s="86"/>
      <c r="E1123" s="75"/>
      <c r="G1123" s="86"/>
      <c r="H1123" s="75"/>
      <c r="J1123" s="86"/>
      <c r="K1123" s="75"/>
      <c r="M1123" s="86"/>
      <c r="N1123" s="75"/>
      <c r="P1123" s="86"/>
      <c r="Q1123" s="75"/>
      <c r="S1123" s="86"/>
      <c r="T1123" s="75"/>
      <c r="V1123" s="86"/>
      <c r="W1123" s="75"/>
      <c r="Y1123" s="86"/>
      <c r="Z1123" s="75"/>
      <c r="AB1123" s="86"/>
      <c r="AC1123" s="75"/>
      <c r="AE1123" s="86"/>
      <c r="AF1123" s="75"/>
      <c r="AH1123" s="86"/>
      <c r="AI1123" s="75"/>
      <c r="AK1123" s="86"/>
      <c r="AL1123" s="75"/>
    </row>
    <row r="1124" spans="1:38" x14ac:dyDescent="0.2">
      <c r="A1124" s="31"/>
      <c r="B1124" s="83"/>
      <c r="D1124" s="86"/>
      <c r="E1124" s="75"/>
      <c r="G1124" s="86"/>
      <c r="H1124" s="75"/>
      <c r="J1124" s="86"/>
      <c r="K1124" s="75"/>
      <c r="M1124" s="86"/>
      <c r="N1124" s="75"/>
      <c r="P1124" s="86"/>
      <c r="Q1124" s="75"/>
      <c r="S1124" s="86"/>
      <c r="T1124" s="75"/>
      <c r="V1124" s="86"/>
      <c r="W1124" s="75"/>
      <c r="Y1124" s="86"/>
      <c r="Z1124" s="75"/>
      <c r="AB1124" s="86"/>
      <c r="AC1124" s="75"/>
      <c r="AE1124" s="86"/>
      <c r="AF1124" s="75"/>
      <c r="AH1124" s="86"/>
      <c r="AI1124" s="75"/>
      <c r="AK1124" s="86"/>
      <c r="AL1124" s="75"/>
    </row>
    <row r="1125" spans="1:38" x14ac:dyDescent="0.2">
      <c r="A1125" s="31"/>
      <c r="B1125" s="83"/>
      <c r="D1125" s="86"/>
      <c r="E1125" s="75"/>
      <c r="G1125" s="86"/>
      <c r="H1125" s="75"/>
      <c r="J1125" s="86"/>
      <c r="K1125" s="75"/>
      <c r="M1125" s="86"/>
      <c r="N1125" s="75"/>
      <c r="P1125" s="86"/>
      <c r="Q1125" s="75"/>
      <c r="S1125" s="86"/>
      <c r="T1125" s="75"/>
      <c r="V1125" s="86"/>
      <c r="W1125" s="75"/>
      <c r="Y1125" s="86"/>
      <c r="Z1125" s="75"/>
      <c r="AB1125" s="86"/>
      <c r="AC1125" s="75"/>
      <c r="AE1125" s="86"/>
      <c r="AF1125" s="75"/>
      <c r="AH1125" s="86"/>
      <c r="AI1125" s="75"/>
      <c r="AK1125" s="86"/>
      <c r="AL1125" s="75"/>
    </row>
    <row r="1126" spans="1:38" x14ac:dyDescent="0.2">
      <c r="A1126" s="31"/>
      <c r="B1126" s="83"/>
      <c r="D1126" s="86"/>
      <c r="E1126" s="75"/>
      <c r="G1126" s="86"/>
      <c r="H1126" s="75"/>
      <c r="J1126" s="86"/>
      <c r="K1126" s="75"/>
      <c r="M1126" s="86"/>
      <c r="N1126" s="75"/>
      <c r="P1126" s="86"/>
      <c r="Q1126" s="75"/>
      <c r="S1126" s="86"/>
      <c r="T1126" s="75"/>
      <c r="V1126" s="86"/>
      <c r="W1126" s="75"/>
      <c r="Y1126" s="86"/>
      <c r="Z1126" s="75"/>
      <c r="AB1126" s="86"/>
      <c r="AC1126" s="75"/>
      <c r="AE1126" s="86"/>
      <c r="AF1126" s="75"/>
      <c r="AH1126" s="86"/>
      <c r="AI1126" s="75"/>
      <c r="AK1126" s="86"/>
      <c r="AL1126" s="75"/>
    </row>
    <row r="1127" spans="1:38" x14ac:dyDescent="0.2">
      <c r="A1127" s="31"/>
      <c r="B1127" s="83"/>
      <c r="D1127" s="86"/>
      <c r="E1127" s="75"/>
      <c r="G1127" s="86"/>
      <c r="H1127" s="75"/>
      <c r="J1127" s="86"/>
      <c r="K1127" s="75"/>
      <c r="M1127" s="86"/>
      <c r="N1127" s="75"/>
      <c r="P1127" s="86"/>
      <c r="Q1127" s="75"/>
      <c r="S1127" s="86"/>
      <c r="T1127" s="75"/>
      <c r="V1127" s="86"/>
      <c r="W1127" s="75"/>
      <c r="Y1127" s="86"/>
      <c r="Z1127" s="75"/>
      <c r="AB1127" s="86"/>
      <c r="AC1127" s="75"/>
      <c r="AE1127" s="86"/>
      <c r="AF1127" s="75"/>
      <c r="AH1127" s="86"/>
      <c r="AI1127" s="75"/>
      <c r="AK1127" s="86"/>
      <c r="AL1127" s="75"/>
    </row>
    <row r="1128" spans="1:38" x14ac:dyDescent="0.2">
      <c r="A1128" s="31"/>
      <c r="B1128" s="83"/>
      <c r="D1128" s="86"/>
      <c r="E1128" s="75"/>
      <c r="G1128" s="86"/>
      <c r="H1128" s="75"/>
      <c r="J1128" s="86"/>
      <c r="K1128" s="75"/>
      <c r="M1128" s="86"/>
      <c r="N1128" s="75"/>
      <c r="P1128" s="86"/>
      <c r="Q1128" s="75"/>
      <c r="S1128" s="86"/>
      <c r="T1128" s="75"/>
      <c r="V1128" s="86"/>
      <c r="W1128" s="75"/>
      <c r="Y1128" s="86"/>
      <c r="Z1128" s="75"/>
      <c r="AB1128" s="86"/>
      <c r="AC1128" s="75"/>
      <c r="AE1128" s="86"/>
      <c r="AF1128" s="75"/>
      <c r="AH1128" s="86"/>
      <c r="AI1128" s="75"/>
      <c r="AK1128" s="86"/>
      <c r="AL1128" s="75"/>
    </row>
    <row r="1129" spans="1:38" x14ac:dyDescent="0.2">
      <c r="A1129" s="31"/>
      <c r="B1129" s="83"/>
      <c r="D1129" s="86"/>
      <c r="E1129" s="75"/>
      <c r="G1129" s="86"/>
      <c r="H1129" s="75"/>
      <c r="J1129" s="86"/>
      <c r="K1129" s="75"/>
      <c r="M1129" s="86"/>
      <c r="N1129" s="75"/>
      <c r="P1129" s="86"/>
      <c r="Q1129" s="75"/>
      <c r="S1129" s="86"/>
      <c r="T1129" s="75"/>
      <c r="V1129" s="86"/>
      <c r="W1129" s="75"/>
      <c r="Y1129" s="86"/>
      <c r="Z1129" s="75"/>
      <c r="AB1129" s="86"/>
      <c r="AC1129" s="75"/>
      <c r="AE1129" s="86"/>
      <c r="AF1129" s="75"/>
      <c r="AH1129" s="86"/>
      <c r="AI1129" s="75"/>
      <c r="AK1129" s="86"/>
      <c r="AL1129" s="75"/>
    </row>
    <row r="1130" spans="1:38" x14ac:dyDescent="0.2">
      <c r="A1130" s="31"/>
      <c r="B1130" s="83"/>
      <c r="D1130" s="86"/>
      <c r="E1130" s="75"/>
      <c r="G1130" s="86"/>
      <c r="H1130" s="75"/>
      <c r="J1130" s="86"/>
      <c r="K1130" s="75"/>
      <c r="M1130" s="86"/>
      <c r="N1130" s="75"/>
      <c r="P1130" s="86"/>
      <c r="Q1130" s="75"/>
      <c r="S1130" s="86"/>
      <c r="T1130" s="75"/>
      <c r="V1130" s="86"/>
      <c r="W1130" s="75"/>
      <c r="Y1130" s="86"/>
      <c r="Z1130" s="75"/>
      <c r="AB1130" s="86"/>
      <c r="AC1130" s="75"/>
      <c r="AE1130" s="86"/>
      <c r="AF1130" s="75"/>
      <c r="AH1130" s="86"/>
      <c r="AI1130" s="75"/>
      <c r="AK1130" s="86"/>
      <c r="AL1130" s="75"/>
    </row>
    <row r="1131" spans="1:38" x14ac:dyDescent="0.2">
      <c r="A1131" s="31"/>
      <c r="B1131" s="83"/>
      <c r="D1131" s="86"/>
      <c r="E1131" s="75"/>
      <c r="G1131" s="86"/>
      <c r="H1131" s="75"/>
      <c r="J1131" s="86"/>
      <c r="K1131" s="75"/>
      <c r="M1131" s="86"/>
      <c r="N1131" s="75"/>
      <c r="P1131" s="86"/>
      <c r="Q1131" s="75"/>
      <c r="S1131" s="86"/>
      <c r="T1131" s="75"/>
      <c r="V1131" s="86"/>
      <c r="W1131" s="75"/>
      <c r="Y1131" s="86"/>
      <c r="Z1131" s="75"/>
      <c r="AB1131" s="86"/>
      <c r="AC1131" s="75"/>
      <c r="AE1131" s="86"/>
      <c r="AF1131" s="75"/>
      <c r="AH1131" s="86"/>
      <c r="AI1131" s="75"/>
      <c r="AK1131" s="86"/>
      <c r="AL1131" s="75"/>
    </row>
    <row r="1132" spans="1:38" x14ac:dyDescent="0.2">
      <c r="A1132" s="31"/>
      <c r="B1132" s="83"/>
      <c r="D1132" s="86"/>
      <c r="E1132" s="75"/>
      <c r="G1132" s="86"/>
      <c r="H1132" s="75"/>
      <c r="J1132" s="86"/>
      <c r="K1132" s="75"/>
      <c r="M1132" s="86"/>
      <c r="N1132" s="75"/>
      <c r="P1132" s="86"/>
      <c r="Q1132" s="75"/>
      <c r="S1132" s="86"/>
      <c r="T1132" s="75"/>
      <c r="V1132" s="86"/>
      <c r="W1132" s="75"/>
      <c r="Y1132" s="86"/>
      <c r="Z1132" s="75"/>
      <c r="AB1132" s="86"/>
      <c r="AC1132" s="75"/>
      <c r="AE1132" s="86"/>
      <c r="AF1132" s="75"/>
      <c r="AH1132" s="86"/>
      <c r="AI1132" s="75"/>
      <c r="AK1132" s="86"/>
      <c r="AL1132" s="75"/>
    </row>
    <row r="1133" spans="1:38" x14ac:dyDescent="0.2">
      <c r="A1133" s="31"/>
      <c r="B1133" s="83"/>
      <c r="D1133" s="86"/>
      <c r="E1133" s="75"/>
      <c r="G1133" s="86"/>
      <c r="H1133" s="75"/>
      <c r="J1133" s="86"/>
      <c r="K1133" s="75"/>
      <c r="M1133" s="86"/>
      <c r="N1133" s="75"/>
      <c r="P1133" s="86"/>
      <c r="Q1133" s="75"/>
      <c r="S1133" s="86"/>
      <c r="T1133" s="75"/>
      <c r="V1133" s="86"/>
      <c r="W1133" s="75"/>
      <c r="Y1133" s="86"/>
      <c r="Z1133" s="75"/>
      <c r="AB1133" s="86"/>
      <c r="AC1133" s="75"/>
      <c r="AE1133" s="86"/>
      <c r="AF1133" s="75"/>
      <c r="AH1133" s="86"/>
      <c r="AI1133" s="75"/>
      <c r="AK1133" s="86"/>
      <c r="AL1133" s="75"/>
    </row>
    <row r="1134" spans="1:38" x14ac:dyDescent="0.2">
      <c r="A1134" s="31"/>
      <c r="B1134" s="83"/>
      <c r="D1134" s="86"/>
      <c r="E1134" s="75"/>
      <c r="G1134" s="86"/>
      <c r="H1134" s="75"/>
      <c r="J1134" s="86"/>
      <c r="K1134" s="75"/>
      <c r="M1134" s="86"/>
      <c r="N1134" s="75"/>
      <c r="P1134" s="86"/>
      <c r="Q1134" s="75"/>
      <c r="S1134" s="86"/>
      <c r="T1134" s="75"/>
      <c r="V1134" s="86"/>
      <c r="W1134" s="75"/>
      <c r="Y1134" s="86"/>
      <c r="Z1134" s="75"/>
      <c r="AB1134" s="86"/>
      <c r="AC1134" s="75"/>
      <c r="AE1134" s="86"/>
      <c r="AF1134" s="75"/>
      <c r="AH1134" s="86"/>
      <c r="AI1134" s="75"/>
      <c r="AK1134" s="86"/>
      <c r="AL1134" s="75"/>
    </row>
    <row r="1135" spans="1:38" x14ac:dyDescent="0.2">
      <c r="A1135" s="31"/>
      <c r="B1135" s="83"/>
      <c r="D1135" s="86"/>
      <c r="E1135" s="75"/>
      <c r="G1135" s="86"/>
      <c r="H1135" s="75"/>
      <c r="J1135" s="86"/>
      <c r="K1135" s="75"/>
      <c r="M1135" s="86"/>
      <c r="N1135" s="75"/>
      <c r="P1135" s="86"/>
      <c r="Q1135" s="75"/>
      <c r="S1135" s="86"/>
      <c r="T1135" s="75"/>
      <c r="V1135" s="86"/>
      <c r="W1135" s="75"/>
      <c r="Y1135" s="86"/>
      <c r="Z1135" s="75"/>
      <c r="AB1135" s="86"/>
      <c r="AC1135" s="75"/>
      <c r="AE1135" s="86"/>
      <c r="AF1135" s="75"/>
      <c r="AH1135" s="86"/>
      <c r="AI1135" s="75"/>
      <c r="AK1135" s="86"/>
      <c r="AL1135" s="75"/>
    </row>
    <row r="1136" spans="1:38" x14ac:dyDescent="0.2">
      <c r="A1136" s="31"/>
      <c r="B1136" s="83"/>
      <c r="D1136" s="86"/>
      <c r="E1136" s="75"/>
      <c r="G1136" s="86"/>
      <c r="H1136" s="75"/>
      <c r="J1136" s="86"/>
      <c r="K1136" s="75"/>
      <c r="M1136" s="86"/>
      <c r="N1136" s="75"/>
      <c r="P1136" s="86"/>
      <c r="Q1136" s="75"/>
      <c r="S1136" s="86"/>
      <c r="T1136" s="75"/>
      <c r="V1136" s="86"/>
      <c r="W1136" s="75"/>
      <c r="Y1136" s="86"/>
      <c r="Z1136" s="75"/>
      <c r="AB1136" s="86"/>
      <c r="AC1136" s="75"/>
      <c r="AE1136" s="86"/>
      <c r="AF1136" s="75"/>
      <c r="AH1136" s="86"/>
      <c r="AI1136" s="75"/>
      <c r="AK1136" s="86"/>
      <c r="AL1136" s="75"/>
    </row>
    <row r="1137" spans="1:38" x14ac:dyDescent="0.2">
      <c r="A1137" s="31"/>
      <c r="B1137" s="83"/>
      <c r="D1137" s="86"/>
      <c r="E1137" s="75"/>
      <c r="G1137" s="86"/>
      <c r="H1137" s="75"/>
      <c r="J1137" s="86"/>
      <c r="K1137" s="75"/>
      <c r="M1137" s="86"/>
      <c r="N1137" s="75"/>
      <c r="P1137" s="86"/>
      <c r="Q1137" s="75"/>
      <c r="S1137" s="86"/>
      <c r="T1137" s="75"/>
      <c r="V1137" s="86"/>
      <c r="W1137" s="75"/>
      <c r="Y1137" s="86"/>
      <c r="Z1137" s="75"/>
      <c r="AB1137" s="86"/>
      <c r="AC1137" s="75"/>
      <c r="AE1137" s="86"/>
      <c r="AF1137" s="75"/>
      <c r="AH1137" s="86"/>
      <c r="AI1137" s="75"/>
      <c r="AK1137" s="86"/>
      <c r="AL1137" s="75"/>
    </row>
    <row r="1138" spans="1:38" x14ac:dyDescent="0.2">
      <c r="A1138" s="31"/>
      <c r="B1138" s="83"/>
      <c r="D1138" s="86"/>
      <c r="E1138" s="75"/>
      <c r="G1138" s="86"/>
      <c r="H1138" s="75"/>
      <c r="J1138" s="86"/>
      <c r="K1138" s="75"/>
      <c r="M1138" s="86"/>
      <c r="N1138" s="75"/>
      <c r="P1138" s="86"/>
      <c r="Q1138" s="75"/>
      <c r="S1138" s="86"/>
      <c r="T1138" s="75"/>
      <c r="V1138" s="86"/>
      <c r="W1138" s="75"/>
      <c r="Y1138" s="86"/>
      <c r="Z1138" s="75"/>
      <c r="AB1138" s="86"/>
      <c r="AC1138" s="75"/>
      <c r="AE1138" s="86"/>
      <c r="AF1138" s="75"/>
      <c r="AH1138" s="86"/>
      <c r="AI1138" s="75"/>
      <c r="AK1138" s="86"/>
      <c r="AL1138" s="75"/>
    </row>
    <row r="1139" spans="1:38" x14ac:dyDescent="0.2">
      <c r="A1139" s="31"/>
      <c r="B1139" s="83"/>
      <c r="D1139" s="86"/>
      <c r="E1139" s="75"/>
      <c r="G1139" s="86"/>
      <c r="H1139" s="75"/>
      <c r="J1139" s="86"/>
      <c r="K1139" s="75"/>
      <c r="M1139" s="86"/>
      <c r="N1139" s="75"/>
      <c r="P1139" s="86"/>
      <c r="Q1139" s="75"/>
      <c r="S1139" s="86"/>
      <c r="T1139" s="75"/>
      <c r="V1139" s="86"/>
      <c r="W1139" s="75"/>
      <c r="Y1139" s="86"/>
      <c r="Z1139" s="75"/>
      <c r="AB1139" s="86"/>
      <c r="AC1139" s="75"/>
      <c r="AE1139" s="86"/>
      <c r="AF1139" s="75"/>
      <c r="AH1139" s="86"/>
      <c r="AI1139" s="75"/>
      <c r="AK1139" s="86"/>
      <c r="AL1139" s="75"/>
    </row>
    <row r="1140" spans="1:38" x14ac:dyDescent="0.2">
      <c r="A1140" s="31"/>
      <c r="B1140" s="83"/>
      <c r="D1140" s="86"/>
      <c r="E1140" s="75"/>
      <c r="G1140" s="86"/>
      <c r="H1140" s="75"/>
      <c r="J1140" s="86"/>
      <c r="K1140" s="75"/>
      <c r="M1140" s="86"/>
      <c r="N1140" s="75"/>
      <c r="P1140" s="86"/>
      <c r="Q1140" s="75"/>
      <c r="S1140" s="86"/>
      <c r="T1140" s="75"/>
      <c r="V1140" s="86"/>
      <c r="W1140" s="75"/>
      <c r="Y1140" s="86"/>
      <c r="Z1140" s="75"/>
      <c r="AB1140" s="86"/>
      <c r="AC1140" s="75"/>
      <c r="AE1140" s="86"/>
      <c r="AF1140" s="75"/>
      <c r="AH1140" s="86"/>
      <c r="AI1140" s="75"/>
      <c r="AK1140" s="86"/>
      <c r="AL1140" s="75"/>
    </row>
    <row r="1141" spans="1:38" x14ac:dyDescent="0.2">
      <c r="A1141" s="31"/>
      <c r="B1141" s="83"/>
      <c r="D1141" s="86"/>
      <c r="E1141" s="75"/>
      <c r="G1141" s="86"/>
      <c r="H1141" s="75"/>
      <c r="J1141" s="86"/>
      <c r="K1141" s="75"/>
      <c r="M1141" s="86"/>
      <c r="N1141" s="75"/>
      <c r="P1141" s="86"/>
      <c r="Q1141" s="75"/>
      <c r="S1141" s="86"/>
      <c r="T1141" s="75"/>
      <c r="V1141" s="86"/>
      <c r="W1141" s="75"/>
      <c r="Y1141" s="86"/>
      <c r="Z1141" s="75"/>
      <c r="AB1141" s="86"/>
      <c r="AC1141" s="75"/>
      <c r="AE1141" s="86"/>
      <c r="AF1141" s="75"/>
      <c r="AH1141" s="86"/>
      <c r="AI1141" s="75"/>
      <c r="AK1141" s="86"/>
      <c r="AL1141" s="75"/>
    </row>
    <row r="1142" spans="1:38" x14ac:dyDescent="0.2">
      <c r="A1142" s="31"/>
      <c r="B1142" s="83"/>
      <c r="D1142" s="86"/>
      <c r="E1142" s="75"/>
      <c r="G1142" s="86"/>
      <c r="H1142" s="75"/>
      <c r="J1142" s="86"/>
      <c r="K1142" s="75"/>
      <c r="M1142" s="86"/>
      <c r="N1142" s="75"/>
      <c r="P1142" s="86"/>
      <c r="Q1142" s="75"/>
      <c r="S1142" s="86"/>
      <c r="T1142" s="75"/>
      <c r="V1142" s="86"/>
      <c r="W1142" s="75"/>
      <c r="Y1142" s="86"/>
      <c r="Z1142" s="75"/>
      <c r="AB1142" s="86"/>
      <c r="AC1142" s="75"/>
      <c r="AE1142" s="86"/>
      <c r="AF1142" s="75"/>
      <c r="AH1142" s="86"/>
      <c r="AI1142" s="75"/>
      <c r="AK1142" s="86"/>
      <c r="AL1142" s="75"/>
    </row>
    <row r="1143" spans="1:38" x14ac:dyDescent="0.2">
      <c r="A1143" s="31"/>
      <c r="B1143" s="83"/>
      <c r="D1143" s="86"/>
      <c r="E1143" s="75"/>
      <c r="G1143" s="86"/>
      <c r="H1143" s="75"/>
      <c r="J1143" s="86"/>
      <c r="K1143" s="75"/>
      <c r="M1143" s="86"/>
      <c r="N1143" s="75"/>
      <c r="P1143" s="86"/>
      <c r="Q1143" s="75"/>
      <c r="S1143" s="86"/>
      <c r="T1143" s="75"/>
      <c r="V1143" s="86"/>
      <c r="W1143" s="75"/>
      <c r="Y1143" s="86"/>
      <c r="Z1143" s="75"/>
      <c r="AB1143" s="86"/>
      <c r="AC1143" s="75"/>
      <c r="AE1143" s="86"/>
      <c r="AF1143" s="75"/>
      <c r="AH1143" s="86"/>
      <c r="AI1143" s="75"/>
      <c r="AK1143" s="86"/>
      <c r="AL1143" s="75"/>
    </row>
    <row r="1144" spans="1:38" x14ac:dyDescent="0.2">
      <c r="A1144" s="31"/>
      <c r="B1144" s="83"/>
      <c r="D1144" s="86"/>
      <c r="E1144" s="75"/>
      <c r="G1144" s="86"/>
      <c r="H1144" s="75"/>
      <c r="J1144" s="86"/>
      <c r="K1144" s="75"/>
      <c r="M1144" s="86"/>
      <c r="N1144" s="75"/>
      <c r="P1144" s="86"/>
      <c r="Q1144" s="75"/>
      <c r="S1144" s="86"/>
      <c r="T1144" s="75"/>
      <c r="V1144" s="86"/>
      <c r="W1144" s="75"/>
      <c r="Y1144" s="86"/>
      <c r="Z1144" s="75"/>
      <c r="AB1144" s="86"/>
      <c r="AC1144" s="75"/>
      <c r="AE1144" s="86"/>
      <c r="AF1144" s="75"/>
      <c r="AH1144" s="86"/>
      <c r="AI1144" s="75"/>
      <c r="AK1144" s="86"/>
      <c r="AL1144" s="75"/>
    </row>
    <row r="1145" spans="1:38" x14ac:dyDescent="0.2">
      <c r="A1145" s="31"/>
      <c r="B1145" s="83"/>
      <c r="D1145" s="86"/>
      <c r="E1145" s="75"/>
      <c r="G1145" s="86"/>
      <c r="H1145" s="75"/>
      <c r="J1145" s="86"/>
      <c r="K1145" s="75"/>
      <c r="M1145" s="86"/>
      <c r="N1145" s="75"/>
      <c r="P1145" s="86"/>
      <c r="Q1145" s="75"/>
      <c r="S1145" s="86"/>
      <c r="T1145" s="75"/>
      <c r="V1145" s="86"/>
      <c r="W1145" s="75"/>
      <c r="Y1145" s="86"/>
      <c r="Z1145" s="75"/>
      <c r="AB1145" s="86"/>
      <c r="AC1145" s="75"/>
      <c r="AE1145" s="86"/>
      <c r="AF1145" s="75"/>
      <c r="AH1145" s="86"/>
      <c r="AI1145" s="75"/>
      <c r="AK1145" s="86"/>
      <c r="AL1145" s="75"/>
    </row>
    <row r="1146" spans="1:38" x14ac:dyDescent="0.2">
      <c r="A1146" s="31"/>
      <c r="B1146" s="83"/>
      <c r="D1146" s="86"/>
      <c r="E1146" s="75"/>
      <c r="G1146" s="86"/>
      <c r="H1146" s="75"/>
      <c r="J1146" s="86"/>
      <c r="K1146" s="75"/>
      <c r="M1146" s="86"/>
      <c r="N1146" s="75"/>
      <c r="P1146" s="86"/>
      <c r="Q1146" s="75"/>
      <c r="S1146" s="86"/>
      <c r="T1146" s="75"/>
      <c r="V1146" s="86"/>
      <c r="W1146" s="75"/>
      <c r="Y1146" s="86"/>
      <c r="Z1146" s="75"/>
      <c r="AB1146" s="86"/>
      <c r="AC1146" s="75"/>
      <c r="AE1146" s="86"/>
      <c r="AF1146" s="75"/>
      <c r="AH1146" s="86"/>
      <c r="AI1146" s="75"/>
      <c r="AK1146" s="86"/>
      <c r="AL1146" s="75"/>
    </row>
    <row r="1147" spans="1:38" x14ac:dyDescent="0.2">
      <c r="A1147" s="31"/>
      <c r="B1147" s="83"/>
      <c r="D1147" s="86"/>
      <c r="E1147" s="75"/>
      <c r="G1147" s="86"/>
      <c r="H1147" s="75"/>
      <c r="J1147" s="86"/>
      <c r="K1147" s="75"/>
      <c r="M1147" s="86"/>
      <c r="N1147" s="75"/>
      <c r="P1147" s="86"/>
      <c r="Q1147" s="75"/>
      <c r="S1147" s="86"/>
      <c r="T1147" s="75"/>
      <c r="V1147" s="86"/>
      <c r="W1147" s="75"/>
      <c r="Y1147" s="86"/>
      <c r="Z1147" s="75"/>
      <c r="AB1147" s="86"/>
      <c r="AC1147" s="75"/>
      <c r="AE1147" s="86"/>
      <c r="AF1147" s="75"/>
      <c r="AH1147" s="86"/>
      <c r="AI1147" s="75"/>
      <c r="AK1147" s="86"/>
      <c r="AL1147" s="75"/>
    </row>
    <row r="1148" spans="1:38" x14ac:dyDescent="0.2">
      <c r="A1148" s="31"/>
      <c r="B1148" s="83"/>
      <c r="D1148" s="86"/>
      <c r="E1148" s="75"/>
      <c r="G1148" s="86"/>
      <c r="H1148" s="75"/>
      <c r="J1148" s="86"/>
      <c r="K1148" s="75"/>
      <c r="M1148" s="86"/>
      <c r="N1148" s="75"/>
      <c r="P1148" s="86"/>
      <c r="Q1148" s="75"/>
      <c r="S1148" s="86"/>
      <c r="T1148" s="75"/>
      <c r="V1148" s="86"/>
      <c r="W1148" s="75"/>
      <c r="Y1148" s="86"/>
      <c r="Z1148" s="75"/>
      <c r="AB1148" s="86"/>
      <c r="AC1148" s="75"/>
      <c r="AE1148" s="86"/>
      <c r="AF1148" s="75"/>
      <c r="AH1148" s="86"/>
      <c r="AI1148" s="75"/>
      <c r="AK1148" s="86"/>
      <c r="AL1148" s="75"/>
    </row>
    <row r="1149" spans="1:38" x14ac:dyDescent="0.2">
      <c r="A1149" s="31"/>
      <c r="B1149" s="83"/>
      <c r="D1149" s="86"/>
      <c r="E1149" s="75"/>
      <c r="G1149" s="86"/>
      <c r="H1149" s="75"/>
      <c r="J1149" s="86"/>
      <c r="K1149" s="75"/>
      <c r="M1149" s="86"/>
      <c r="N1149" s="75"/>
      <c r="P1149" s="86"/>
      <c r="Q1149" s="75"/>
      <c r="S1149" s="86"/>
      <c r="T1149" s="75"/>
      <c r="V1149" s="86"/>
      <c r="W1149" s="75"/>
      <c r="Y1149" s="86"/>
      <c r="Z1149" s="75"/>
      <c r="AB1149" s="86"/>
      <c r="AC1149" s="75"/>
      <c r="AE1149" s="86"/>
      <c r="AF1149" s="75"/>
      <c r="AH1149" s="86"/>
      <c r="AI1149" s="75"/>
      <c r="AK1149" s="86"/>
      <c r="AL1149" s="75"/>
    </row>
    <row r="1150" spans="1:38" x14ac:dyDescent="0.2">
      <c r="A1150" s="31"/>
      <c r="B1150" s="83"/>
      <c r="D1150" s="86"/>
      <c r="E1150" s="75"/>
      <c r="G1150" s="86"/>
      <c r="H1150" s="75"/>
      <c r="J1150" s="86"/>
      <c r="K1150" s="75"/>
      <c r="M1150" s="86"/>
      <c r="N1150" s="75"/>
      <c r="P1150" s="86"/>
      <c r="Q1150" s="75"/>
      <c r="S1150" s="86"/>
      <c r="T1150" s="75"/>
      <c r="V1150" s="86"/>
      <c r="W1150" s="75"/>
      <c r="Y1150" s="86"/>
      <c r="Z1150" s="75"/>
      <c r="AB1150" s="86"/>
      <c r="AC1150" s="75"/>
      <c r="AE1150" s="86"/>
      <c r="AF1150" s="75"/>
      <c r="AH1150" s="86"/>
      <c r="AI1150" s="75"/>
      <c r="AK1150" s="86"/>
      <c r="AL1150" s="75"/>
    </row>
    <row r="1151" spans="1:38" x14ac:dyDescent="0.2">
      <c r="A1151" s="31"/>
      <c r="B1151" s="83"/>
      <c r="D1151" s="86"/>
      <c r="E1151" s="75"/>
      <c r="G1151" s="86"/>
      <c r="H1151" s="75"/>
      <c r="J1151" s="86"/>
      <c r="K1151" s="75"/>
      <c r="M1151" s="86"/>
      <c r="N1151" s="75"/>
      <c r="P1151" s="86"/>
      <c r="Q1151" s="75"/>
      <c r="S1151" s="86"/>
      <c r="T1151" s="75"/>
      <c r="V1151" s="86"/>
      <c r="W1151" s="75"/>
      <c r="Y1151" s="86"/>
      <c r="Z1151" s="75"/>
      <c r="AB1151" s="86"/>
      <c r="AC1151" s="75"/>
      <c r="AE1151" s="86"/>
      <c r="AF1151" s="75"/>
      <c r="AH1151" s="86"/>
      <c r="AI1151" s="75"/>
      <c r="AK1151" s="86"/>
      <c r="AL1151" s="75"/>
    </row>
    <row r="1152" spans="1:38" x14ac:dyDescent="0.2">
      <c r="A1152" s="31"/>
      <c r="B1152" s="83"/>
      <c r="D1152" s="86"/>
      <c r="E1152" s="75"/>
      <c r="G1152" s="86"/>
      <c r="H1152" s="75"/>
      <c r="J1152" s="86"/>
      <c r="K1152" s="75"/>
      <c r="M1152" s="86"/>
      <c r="N1152" s="75"/>
      <c r="P1152" s="86"/>
      <c r="Q1152" s="75"/>
      <c r="S1152" s="86"/>
      <c r="T1152" s="75"/>
      <c r="V1152" s="86"/>
      <c r="W1152" s="75"/>
      <c r="Y1152" s="86"/>
      <c r="Z1152" s="75"/>
      <c r="AB1152" s="86"/>
      <c r="AC1152" s="75"/>
      <c r="AE1152" s="86"/>
      <c r="AF1152" s="75"/>
      <c r="AH1152" s="86"/>
      <c r="AI1152" s="75"/>
      <c r="AK1152" s="86"/>
      <c r="AL1152" s="75"/>
    </row>
    <row r="1153" spans="1:38" x14ac:dyDescent="0.2">
      <c r="A1153" s="31"/>
      <c r="B1153" s="83"/>
      <c r="D1153" s="86"/>
      <c r="E1153" s="75"/>
      <c r="G1153" s="86"/>
      <c r="H1153" s="75"/>
      <c r="J1153" s="86"/>
      <c r="K1153" s="75"/>
      <c r="M1153" s="86"/>
      <c r="N1153" s="75"/>
      <c r="P1153" s="86"/>
      <c r="Q1153" s="75"/>
      <c r="S1153" s="86"/>
      <c r="T1153" s="75"/>
      <c r="V1153" s="86"/>
      <c r="W1153" s="75"/>
      <c r="Y1153" s="86"/>
      <c r="Z1153" s="75"/>
      <c r="AB1153" s="86"/>
      <c r="AC1153" s="75"/>
      <c r="AE1153" s="86"/>
      <c r="AF1153" s="75"/>
      <c r="AH1153" s="86"/>
      <c r="AI1153" s="75"/>
      <c r="AK1153" s="86"/>
      <c r="AL1153" s="75"/>
    </row>
    <row r="1154" spans="1:38" x14ac:dyDescent="0.2">
      <c r="A1154" s="31"/>
      <c r="B1154" s="83"/>
      <c r="D1154" s="86"/>
      <c r="E1154" s="75"/>
      <c r="G1154" s="86"/>
      <c r="H1154" s="75"/>
      <c r="J1154" s="86"/>
      <c r="K1154" s="75"/>
      <c r="M1154" s="86"/>
      <c r="N1154" s="75"/>
      <c r="P1154" s="86"/>
      <c r="Q1154" s="75"/>
      <c r="S1154" s="86"/>
      <c r="T1154" s="75"/>
      <c r="V1154" s="86"/>
      <c r="W1154" s="75"/>
      <c r="Y1154" s="86"/>
      <c r="Z1154" s="75"/>
      <c r="AB1154" s="86"/>
      <c r="AC1154" s="75"/>
      <c r="AE1154" s="86"/>
      <c r="AF1154" s="75"/>
      <c r="AH1154" s="86"/>
      <c r="AI1154" s="75"/>
      <c r="AK1154" s="86"/>
      <c r="AL1154" s="75"/>
    </row>
    <row r="1155" spans="1:38" x14ac:dyDescent="0.2">
      <c r="A1155" s="31"/>
      <c r="B1155" s="83"/>
      <c r="D1155" s="86"/>
      <c r="E1155" s="75"/>
      <c r="G1155" s="86"/>
      <c r="H1155" s="75"/>
      <c r="J1155" s="86"/>
      <c r="K1155" s="75"/>
      <c r="M1155" s="86"/>
      <c r="N1155" s="75"/>
      <c r="P1155" s="86"/>
      <c r="Q1155" s="75"/>
      <c r="S1155" s="86"/>
      <c r="T1155" s="75"/>
      <c r="V1155" s="86"/>
      <c r="W1155" s="75"/>
      <c r="Y1155" s="86"/>
      <c r="Z1155" s="75"/>
      <c r="AB1155" s="86"/>
      <c r="AC1155" s="75"/>
      <c r="AE1155" s="86"/>
      <c r="AF1155" s="75"/>
      <c r="AH1155" s="86"/>
      <c r="AI1155" s="75"/>
      <c r="AK1155" s="86"/>
      <c r="AL1155" s="75"/>
    </row>
    <row r="1156" spans="1:38" x14ac:dyDescent="0.2">
      <c r="A1156" s="31"/>
      <c r="B1156" s="83"/>
      <c r="D1156" s="86"/>
      <c r="E1156" s="75"/>
      <c r="G1156" s="86"/>
      <c r="H1156" s="75"/>
      <c r="J1156" s="86"/>
      <c r="K1156" s="75"/>
      <c r="M1156" s="86"/>
      <c r="N1156" s="75"/>
      <c r="P1156" s="86"/>
      <c r="Q1156" s="75"/>
      <c r="S1156" s="86"/>
      <c r="T1156" s="75"/>
      <c r="V1156" s="86"/>
      <c r="W1156" s="75"/>
      <c r="Y1156" s="86"/>
      <c r="Z1156" s="75"/>
      <c r="AB1156" s="86"/>
      <c r="AC1156" s="75"/>
      <c r="AE1156" s="86"/>
      <c r="AF1156" s="75"/>
      <c r="AH1156" s="86"/>
      <c r="AI1156" s="75"/>
      <c r="AK1156" s="86"/>
      <c r="AL1156" s="75"/>
    </row>
    <row r="1157" spans="1:38" x14ac:dyDescent="0.2">
      <c r="A1157" s="31"/>
      <c r="B1157" s="83"/>
      <c r="D1157" s="86"/>
      <c r="E1157" s="75"/>
      <c r="G1157" s="86"/>
      <c r="H1157" s="75"/>
      <c r="J1157" s="86"/>
      <c r="K1157" s="75"/>
      <c r="M1157" s="86"/>
      <c r="N1157" s="75"/>
      <c r="P1157" s="86"/>
      <c r="Q1157" s="75"/>
      <c r="S1157" s="86"/>
      <c r="T1157" s="75"/>
      <c r="V1157" s="86"/>
      <c r="W1157" s="75"/>
      <c r="Y1157" s="86"/>
      <c r="Z1157" s="75"/>
      <c r="AB1157" s="86"/>
      <c r="AC1157" s="75"/>
      <c r="AE1157" s="86"/>
      <c r="AF1157" s="75"/>
      <c r="AH1157" s="86"/>
      <c r="AI1157" s="75"/>
      <c r="AK1157" s="86"/>
      <c r="AL1157" s="75"/>
    </row>
    <row r="1158" spans="1:38" x14ac:dyDescent="0.2">
      <c r="A1158" s="31"/>
      <c r="B1158" s="83"/>
      <c r="D1158" s="86"/>
      <c r="E1158" s="75"/>
      <c r="G1158" s="86"/>
      <c r="H1158" s="75"/>
      <c r="J1158" s="86"/>
      <c r="K1158" s="75"/>
      <c r="M1158" s="86"/>
      <c r="N1158" s="75"/>
      <c r="P1158" s="86"/>
      <c r="Q1158" s="75"/>
      <c r="S1158" s="86"/>
      <c r="T1158" s="75"/>
      <c r="V1158" s="86"/>
      <c r="W1158" s="75"/>
      <c r="Y1158" s="86"/>
      <c r="Z1158" s="75"/>
      <c r="AB1158" s="86"/>
      <c r="AC1158" s="75"/>
      <c r="AE1158" s="86"/>
      <c r="AF1158" s="75"/>
      <c r="AH1158" s="86"/>
      <c r="AI1158" s="75"/>
      <c r="AK1158" s="86"/>
      <c r="AL1158" s="75"/>
    </row>
    <row r="1159" spans="1:38" x14ac:dyDescent="0.2">
      <c r="A1159" s="31"/>
      <c r="B1159" s="83"/>
      <c r="D1159" s="86"/>
      <c r="E1159" s="75"/>
      <c r="G1159" s="86"/>
      <c r="H1159" s="75"/>
      <c r="J1159" s="86"/>
      <c r="K1159" s="75"/>
      <c r="M1159" s="86"/>
      <c r="N1159" s="75"/>
      <c r="P1159" s="86"/>
      <c r="Q1159" s="75"/>
      <c r="S1159" s="86"/>
      <c r="T1159" s="75"/>
      <c r="V1159" s="86"/>
      <c r="W1159" s="75"/>
      <c r="Y1159" s="86"/>
      <c r="Z1159" s="75"/>
      <c r="AB1159" s="86"/>
      <c r="AC1159" s="75"/>
      <c r="AE1159" s="86"/>
      <c r="AF1159" s="75"/>
      <c r="AH1159" s="86"/>
      <c r="AI1159" s="75"/>
      <c r="AK1159" s="86"/>
      <c r="AL1159" s="75"/>
    </row>
    <row r="1160" spans="1:38" x14ac:dyDescent="0.2">
      <c r="A1160" s="31"/>
      <c r="B1160" s="83"/>
      <c r="D1160" s="86"/>
      <c r="E1160" s="75"/>
      <c r="G1160" s="86"/>
      <c r="H1160" s="75"/>
      <c r="J1160" s="86"/>
      <c r="K1160" s="75"/>
      <c r="M1160" s="86"/>
      <c r="N1160" s="75"/>
      <c r="P1160" s="86"/>
      <c r="Q1160" s="75"/>
      <c r="S1160" s="86"/>
      <c r="T1160" s="75"/>
      <c r="V1160" s="86"/>
      <c r="W1160" s="75"/>
      <c r="Y1160" s="86"/>
      <c r="Z1160" s="75"/>
      <c r="AB1160" s="86"/>
      <c r="AC1160" s="75"/>
      <c r="AE1160" s="86"/>
      <c r="AF1160" s="75"/>
      <c r="AH1160" s="86"/>
      <c r="AI1160" s="75"/>
      <c r="AK1160" s="86"/>
      <c r="AL1160" s="75"/>
    </row>
    <row r="1161" spans="1:38" x14ac:dyDescent="0.2">
      <c r="A1161" s="31"/>
      <c r="B1161" s="83"/>
      <c r="D1161" s="86"/>
      <c r="E1161" s="75"/>
      <c r="G1161" s="86"/>
      <c r="H1161" s="75"/>
      <c r="J1161" s="86"/>
      <c r="K1161" s="75"/>
      <c r="M1161" s="86"/>
      <c r="N1161" s="75"/>
      <c r="P1161" s="86"/>
      <c r="Q1161" s="75"/>
      <c r="S1161" s="86"/>
      <c r="T1161" s="75"/>
      <c r="V1161" s="86"/>
      <c r="W1161" s="75"/>
      <c r="Y1161" s="86"/>
      <c r="Z1161" s="75"/>
      <c r="AB1161" s="86"/>
      <c r="AC1161" s="75"/>
      <c r="AE1161" s="86"/>
      <c r="AF1161" s="75"/>
      <c r="AH1161" s="86"/>
      <c r="AI1161" s="75"/>
      <c r="AK1161" s="86"/>
      <c r="AL1161" s="75"/>
    </row>
    <row r="1162" spans="1:38" x14ac:dyDescent="0.2">
      <c r="A1162" s="31"/>
      <c r="B1162" s="83"/>
      <c r="D1162" s="86"/>
      <c r="E1162" s="75"/>
      <c r="G1162" s="86"/>
      <c r="H1162" s="75"/>
      <c r="J1162" s="86"/>
      <c r="K1162" s="75"/>
      <c r="M1162" s="86"/>
      <c r="N1162" s="75"/>
      <c r="P1162" s="86"/>
      <c r="Q1162" s="75"/>
      <c r="S1162" s="86"/>
      <c r="T1162" s="75"/>
      <c r="V1162" s="86"/>
      <c r="W1162" s="75"/>
      <c r="Y1162" s="86"/>
      <c r="Z1162" s="75"/>
      <c r="AB1162" s="86"/>
      <c r="AC1162" s="75"/>
      <c r="AE1162" s="86"/>
      <c r="AF1162" s="75"/>
      <c r="AH1162" s="86"/>
      <c r="AI1162" s="75"/>
      <c r="AK1162" s="86"/>
      <c r="AL1162" s="75"/>
    </row>
    <row r="1163" spans="1:38" x14ac:dyDescent="0.2">
      <c r="A1163" s="31"/>
      <c r="B1163" s="83"/>
      <c r="D1163" s="86"/>
      <c r="E1163" s="75"/>
      <c r="G1163" s="86"/>
      <c r="H1163" s="75"/>
      <c r="J1163" s="86"/>
      <c r="K1163" s="75"/>
      <c r="M1163" s="86"/>
      <c r="N1163" s="75"/>
      <c r="P1163" s="86"/>
      <c r="Q1163" s="75"/>
      <c r="S1163" s="86"/>
      <c r="T1163" s="75"/>
      <c r="V1163" s="86"/>
      <c r="W1163" s="75"/>
      <c r="Y1163" s="86"/>
      <c r="Z1163" s="75"/>
      <c r="AB1163" s="86"/>
      <c r="AC1163" s="75"/>
      <c r="AE1163" s="86"/>
      <c r="AF1163" s="75"/>
      <c r="AH1163" s="86"/>
      <c r="AI1163" s="75"/>
      <c r="AK1163" s="86"/>
      <c r="AL1163" s="75"/>
    </row>
    <row r="1164" spans="1:38" x14ac:dyDescent="0.2">
      <c r="A1164" s="31"/>
      <c r="B1164" s="83"/>
      <c r="D1164" s="86"/>
      <c r="E1164" s="75"/>
      <c r="G1164" s="86"/>
      <c r="H1164" s="75"/>
      <c r="J1164" s="86"/>
      <c r="K1164" s="75"/>
      <c r="M1164" s="86"/>
      <c r="N1164" s="75"/>
      <c r="P1164" s="86"/>
      <c r="Q1164" s="75"/>
      <c r="S1164" s="86"/>
      <c r="T1164" s="75"/>
      <c r="V1164" s="86"/>
      <c r="W1164" s="75"/>
      <c r="Y1164" s="86"/>
      <c r="Z1164" s="75"/>
      <c r="AB1164" s="86"/>
      <c r="AC1164" s="75"/>
      <c r="AE1164" s="86"/>
      <c r="AF1164" s="75"/>
      <c r="AH1164" s="86"/>
      <c r="AI1164" s="75"/>
      <c r="AK1164" s="86"/>
      <c r="AL1164" s="75"/>
    </row>
    <row r="1165" spans="1:38" x14ac:dyDescent="0.2">
      <c r="A1165" s="31"/>
      <c r="B1165" s="83"/>
      <c r="D1165" s="86"/>
      <c r="E1165" s="75"/>
      <c r="G1165" s="86"/>
      <c r="H1165" s="75"/>
      <c r="J1165" s="86"/>
      <c r="K1165" s="75"/>
      <c r="M1165" s="86"/>
      <c r="N1165" s="75"/>
      <c r="P1165" s="86"/>
      <c r="Q1165" s="75"/>
      <c r="S1165" s="86"/>
      <c r="T1165" s="75"/>
      <c r="V1165" s="86"/>
      <c r="W1165" s="75"/>
      <c r="Y1165" s="86"/>
      <c r="Z1165" s="75"/>
      <c r="AB1165" s="86"/>
      <c r="AC1165" s="75"/>
      <c r="AE1165" s="86"/>
      <c r="AF1165" s="75"/>
      <c r="AH1165" s="86"/>
      <c r="AI1165" s="75"/>
      <c r="AK1165" s="86"/>
      <c r="AL1165" s="75"/>
    </row>
    <row r="1166" spans="1:38" x14ac:dyDescent="0.2">
      <c r="A1166" s="31"/>
      <c r="B1166" s="83"/>
      <c r="D1166" s="86"/>
      <c r="E1166" s="75"/>
      <c r="G1166" s="86"/>
      <c r="H1166" s="75"/>
      <c r="J1166" s="86"/>
      <c r="K1166" s="75"/>
      <c r="M1166" s="86"/>
      <c r="N1166" s="75"/>
      <c r="P1166" s="86"/>
      <c r="Q1166" s="75"/>
      <c r="S1166" s="86"/>
      <c r="T1166" s="75"/>
      <c r="V1166" s="86"/>
      <c r="W1166" s="75"/>
      <c r="Y1166" s="86"/>
      <c r="Z1166" s="75"/>
      <c r="AB1166" s="86"/>
      <c r="AC1166" s="75"/>
      <c r="AE1166" s="86"/>
      <c r="AF1166" s="75"/>
      <c r="AH1166" s="86"/>
      <c r="AI1166" s="75"/>
      <c r="AK1166" s="86"/>
      <c r="AL1166" s="75"/>
    </row>
    <row r="1167" spans="1:38" x14ac:dyDescent="0.2">
      <c r="A1167" s="31"/>
      <c r="B1167" s="83"/>
      <c r="D1167" s="86"/>
      <c r="E1167" s="75"/>
      <c r="G1167" s="86"/>
      <c r="H1167" s="75"/>
      <c r="J1167" s="86"/>
      <c r="K1167" s="75"/>
      <c r="M1167" s="86"/>
      <c r="N1167" s="75"/>
      <c r="P1167" s="86"/>
      <c r="Q1167" s="75"/>
      <c r="S1167" s="86"/>
      <c r="T1167" s="75"/>
      <c r="V1167" s="86"/>
      <c r="W1167" s="75"/>
      <c r="Y1167" s="86"/>
      <c r="Z1167" s="75"/>
      <c r="AB1167" s="86"/>
      <c r="AC1167" s="75"/>
      <c r="AE1167" s="86"/>
      <c r="AF1167" s="75"/>
      <c r="AH1167" s="86"/>
      <c r="AI1167" s="75"/>
      <c r="AK1167" s="86"/>
      <c r="AL1167" s="75"/>
    </row>
    <row r="1168" spans="1:38" x14ac:dyDescent="0.2">
      <c r="A1168" s="31"/>
      <c r="B1168" s="83"/>
      <c r="D1168" s="86"/>
      <c r="E1168" s="75"/>
      <c r="G1168" s="86"/>
      <c r="H1168" s="75"/>
      <c r="J1168" s="86"/>
      <c r="K1168" s="75"/>
      <c r="M1168" s="86"/>
      <c r="N1168" s="75"/>
      <c r="P1168" s="86"/>
      <c r="Q1168" s="75"/>
      <c r="S1168" s="86"/>
      <c r="T1168" s="75"/>
      <c r="V1168" s="86"/>
      <c r="W1168" s="75"/>
      <c r="Y1168" s="86"/>
      <c r="Z1168" s="75"/>
      <c r="AB1168" s="86"/>
      <c r="AC1168" s="75"/>
      <c r="AE1168" s="86"/>
      <c r="AF1168" s="75"/>
      <c r="AH1168" s="86"/>
      <c r="AI1168" s="75"/>
      <c r="AK1168" s="86"/>
      <c r="AL1168" s="75"/>
    </row>
    <row r="1169" spans="1:38" x14ac:dyDescent="0.2">
      <c r="A1169" s="31"/>
      <c r="B1169" s="83"/>
      <c r="D1169" s="86"/>
      <c r="E1169" s="75"/>
      <c r="G1169" s="86"/>
      <c r="H1169" s="75"/>
      <c r="J1169" s="86"/>
      <c r="K1169" s="75"/>
      <c r="M1169" s="86"/>
      <c r="N1169" s="75"/>
      <c r="P1169" s="86"/>
      <c r="Q1169" s="75"/>
      <c r="S1169" s="86"/>
      <c r="T1169" s="75"/>
      <c r="V1169" s="86"/>
      <c r="W1169" s="75"/>
      <c r="Y1169" s="86"/>
      <c r="Z1169" s="75"/>
      <c r="AB1169" s="86"/>
      <c r="AC1169" s="75"/>
      <c r="AE1169" s="86"/>
      <c r="AF1169" s="75"/>
      <c r="AH1169" s="86"/>
      <c r="AI1169" s="75"/>
      <c r="AK1169" s="86"/>
      <c r="AL1169" s="75"/>
    </row>
    <row r="1170" spans="1:38" x14ac:dyDescent="0.2">
      <c r="A1170" s="31"/>
      <c r="B1170" s="83"/>
      <c r="D1170" s="86"/>
      <c r="E1170" s="75"/>
      <c r="G1170" s="86"/>
      <c r="H1170" s="75"/>
      <c r="J1170" s="86"/>
      <c r="K1170" s="75"/>
      <c r="M1170" s="86"/>
      <c r="N1170" s="75"/>
      <c r="P1170" s="86"/>
      <c r="Q1170" s="75"/>
      <c r="S1170" s="86"/>
      <c r="T1170" s="75"/>
      <c r="V1170" s="86"/>
      <c r="W1170" s="75"/>
      <c r="Y1170" s="86"/>
      <c r="Z1170" s="75"/>
      <c r="AB1170" s="86"/>
      <c r="AC1170" s="75"/>
      <c r="AE1170" s="86"/>
      <c r="AF1170" s="75"/>
      <c r="AH1170" s="86"/>
      <c r="AI1170" s="75"/>
      <c r="AK1170" s="86"/>
      <c r="AL1170" s="75"/>
    </row>
    <row r="1171" spans="1:38" x14ac:dyDescent="0.2">
      <c r="A1171" s="31"/>
      <c r="B1171" s="83"/>
      <c r="D1171" s="86"/>
      <c r="E1171" s="75"/>
      <c r="G1171" s="86"/>
      <c r="H1171" s="75"/>
      <c r="J1171" s="86"/>
      <c r="K1171" s="75"/>
      <c r="M1171" s="86"/>
      <c r="N1171" s="75"/>
      <c r="P1171" s="86"/>
      <c r="Q1171" s="75"/>
      <c r="S1171" s="86"/>
      <c r="T1171" s="75"/>
      <c r="V1171" s="86"/>
      <c r="W1171" s="75"/>
      <c r="Y1171" s="86"/>
      <c r="Z1171" s="75"/>
      <c r="AB1171" s="86"/>
      <c r="AC1171" s="75"/>
      <c r="AE1171" s="86"/>
      <c r="AF1171" s="75"/>
      <c r="AH1171" s="86"/>
      <c r="AI1171" s="75"/>
      <c r="AK1171" s="86"/>
      <c r="AL1171" s="75"/>
    </row>
    <row r="1172" spans="1:38" x14ac:dyDescent="0.2">
      <c r="A1172" s="31"/>
      <c r="B1172" s="83"/>
      <c r="D1172" s="86"/>
      <c r="E1172" s="75"/>
      <c r="G1172" s="86"/>
      <c r="H1172" s="75"/>
      <c r="J1172" s="86"/>
      <c r="K1172" s="75"/>
      <c r="M1172" s="86"/>
      <c r="N1172" s="75"/>
      <c r="P1172" s="86"/>
      <c r="Q1172" s="75"/>
      <c r="S1172" s="86"/>
      <c r="T1172" s="75"/>
      <c r="V1172" s="86"/>
      <c r="W1172" s="75"/>
      <c r="Y1172" s="86"/>
      <c r="Z1172" s="75"/>
      <c r="AB1172" s="86"/>
      <c r="AC1172" s="75"/>
      <c r="AE1172" s="86"/>
      <c r="AF1172" s="75"/>
      <c r="AH1172" s="86"/>
      <c r="AI1172" s="75"/>
      <c r="AK1172" s="86"/>
      <c r="AL1172" s="75"/>
    </row>
    <row r="1173" spans="1:38" x14ac:dyDescent="0.2">
      <c r="A1173" s="31"/>
      <c r="B1173" s="83"/>
      <c r="D1173" s="86"/>
      <c r="E1173" s="75"/>
      <c r="G1173" s="86"/>
      <c r="H1173" s="75"/>
      <c r="J1173" s="86"/>
      <c r="K1173" s="75"/>
      <c r="M1173" s="86"/>
      <c r="N1173" s="75"/>
      <c r="P1173" s="86"/>
      <c r="Q1173" s="75"/>
      <c r="S1173" s="86"/>
      <c r="T1173" s="75"/>
      <c r="V1173" s="86"/>
      <c r="W1173" s="75"/>
      <c r="Y1173" s="86"/>
      <c r="Z1173" s="75"/>
      <c r="AB1173" s="86"/>
      <c r="AC1173" s="75"/>
      <c r="AE1173" s="86"/>
      <c r="AF1173" s="75"/>
      <c r="AH1173" s="86"/>
      <c r="AI1173" s="75"/>
      <c r="AK1173" s="86"/>
      <c r="AL1173" s="75"/>
    </row>
    <row r="1174" spans="1:38" x14ac:dyDescent="0.2">
      <c r="A1174" s="31"/>
      <c r="B1174" s="83"/>
      <c r="D1174" s="86"/>
      <c r="E1174" s="75"/>
      <c r="G1174" s="86"/>
      <c r="H1174" s="75"/>
      <c r="J1174" s="86"/>
      <c r="K1174" s="75"/>
      <c r="M1174" s="86"/>
      <c r="N1174" s="75"/>
      <c r="P1174" s="86"/>
      <c r="Q1174" s="75"/>
      <c r="S1174" s="86"/>
      <c r="T1174" s="75"/>
      <c r="V1174" s="86"/>
      <c r="W1174" s="75"/>
      <c r="Y1174" s="86"/>
      <c r="Z1174" s="75"/>
      <c r="AB1174" s="86"/>
      <c r="AC1174" s="75"/>
      <c r="AE1174" s="86"/>
      <c r="AF1174" s="75"/>
      <c r="AH1174" s="86"/>
      <c r="AI1174" s="75"/>
      <c r="AK1174" s="86"/>
      <c r="AL1174" s="75"/>
    </row>
    <row r="1175" spans="1:38" x14ac:dyDescent="0.2">
      <c r="A1175" s="31"/>
      <c r="B1175" s="83"/>
      <c r="D1175" s="86"/>
      <c r="E1175" s="75"/>
      <c r="G1175" s="86"/>
      <c r="H1175" s="75"/>
      <c r="J1175" s="86"/>
      <c r="K1175" s="75"/>
      <c r="M1175" s="86"/>
      <c r="N1175" s="75"/>
      <c r="P1175" s="86"/>
      <c r="Q1175" s="75"/>
      <c r="S1175" s="86"/>
      <c r="T1175" s="75"/>
      <c r="V1175" s="86"/>
      <c r="W1175" s="75"/>
      <c r="Y1175" s="86"/>
      <c r="Z1175" s="75"/>
      <c r="AB1175" s="86"/>
      <c r="AC1175" s="75"/>
      <c r="AE1175" s="86"/>
      <c r="AF1175" s="75"/>
      <c r="AH1175" s="86"/>
      <c r="AI1175" s="75"/>
      <c r="AK1175" s="86"/>
      <c r="AL1175" s="75"/>
    </row>
    <row r="1176" spans="1:38" x14ac:dyDescent="0.2">
      <c r="A1176" s="31"/>
      <c r="B1176" s="83"/>
      <c r="D1176" s="86"/>
      <c r="E1176" s="75"/>
      <c r="G1176" s="86"/>
      <c r="H1176" s="75"/>
      <c r="J1176" s="86"/>
      <c r="K1176" s="75"/>
      <c r="M1176" s="86"/>
      <c r="N1176" s="75"/>
      <c r="P1176" s="86"/>
      <c r="Q1176" s="75"/>
      <c r="S1176" s="86"/>
      <c r="T1176" s="75"/>
      <c r="V1176" s="86"/>
      <c r="W1176" s="75"/>
      <c r="Y1176" s="86"/>
      <c r="Z1176" s="75"/>
      <c r="AB1176" s="86"/>
      <c r="AC1176" s="75"/>
      <c r="AE1176" s="86"/>
      <c r="AF1176" s="75"/>
      <c r="AH1176" s="86"/>
      <c r="AI1176" s="75"/>
      <c r="AK1176" s="86"/>
      <c r="AL1176" s="75"/>
    </row>
    <row r="1177" spans="1:38" x14ac:dyDescent="0.2">
      <c r="A1177" s="31"/>
      <c r="B1177" s="83"/>
      <c r="D1177" s="86"/>
      <c r="E1177" s="75"/>
      <c r="G1177" s="86"/>
      <c r="H1177" s="75"/>
      <c r="J1177" s="86"/>
      <c r="K1177" s="75"/>
      <c r="M1177" s="86"/>
      <c r="N1177" s="75"/>
      <c r="P1177" s="86"/>
      <c r="Q1177" s="75"/>
      <c r="S1177" s="86"/>
      <c r="T1177" s="75"/>
      <c r="V1177" s="86"/>
      <c r="W1177" s="75"/>
      <c r="Y1177" s="86"/>
      <c r="Z1177" s="75"/>
      <c r="AB1177" s="86"/>
      <c r="AC1177" s="75"/>
      <c r="AE1177" s="86"/>
      <c r="AF1177" s="75"/>
      <c r="AH1177" s="86"/>
      <c r="AI1177" s="75"/>
      <c r="AK1177" s="86"/>
      <c r="AL1177" s="75"/>
    </row>
    <row r="1178" spans="1:38" x14ac:dyDescent="0.2">
      <c r="A1178" s="31"/>
      <c r="B1178" s="83"/>
      <c r="D1178" s="86"/>
      <c r="E1178" s="75"/>
      <c r="G1178" s="86"/>
      <c r="H1178" s="75"/>
      <c r="J1178" s="86"/>
      <c r="K1178" s="75"/>
      <c r="M1178" s="86"/>
      <c r="N1178" s="75"/>
      <c r="P1178" s="86"/>
      <c r="Q1178" s="75"/>
      <c r="S1178" s="86"/>
      <c r="T1178" s="75"/>
      <c r="V1178" s="86"/>
      <c r="W1178" s="75"/>
      <c r="Y1178" s="86"/>
      <c r="Z1178" s="75"/>
      <c r="AB1178" s="86"/>
      <c r="AC1178" s="75"/>
      <c r="AE1178" s="86"/>
      <c r="AF1178" s="75"/>
      <c r="AH1178" s="86"/>
      <c r="AI1178" s="75"/>
      <c r="AK1178" s="86"/>
      <c r="AL1178" s="75"/>
    </row>
    <row r="1179" spans="1:38" x14ac:dyDescent="0.2">
      <c r="A1179" s="31"/>
      <c r="B1179" s="83"/>
      <c r="D1179" s="86"/>
      <c r="E1179" s="75"/>
      <c r="G1179" s="86"/>
      <c r="H1179" s="75"/>
      <c r="J1179" s="86"/>
      <c r="K1179" s="75"/>
      <c r="M1179" s="86"/>
      <c r="N1179" s="75"/>
      <c r="P1179" s="86"/>
      <c r="Q1179" s="75"/>
      <c r="S1179" s="86"/>
      <c r="T1179" s="75"/>
      <c r="V1179" s="86"/>
      <c r="W1179" s="75"/>
      <c r="Y1179" s="86"/>
      <c r="Z1179" s="75"/>
      <c r="AB1179" s="86"/>
      <c r="AC1179" s="75"/>
      <c r="AE1179" s="86"/>
      <c r="AF1179" s="75"/>
      <c r="AH1179" s="86"/>
      <c r="AI1179" s="75"/>
      <c r="AK1179" s="86"/>
      <c r="AL1179" s="75"/>
    </row>
    <row r="1180" spans="1:38" x14ac:dyDescent="0.2">
      <c r="A1180" s="31"/>
      <c r="B1180" s="83"/>
      <c r="D1180" s="86"/>
      <c r="E1180" s="75"/>
      <c r="G1180" s="86"/>
      <c r="H1180" s="75"/>
      <c r="J1180" s="86"/>
      <c r="K1180" s="75"/>
      <c r="M1180" s="86"/>
      <c r="N1180" s="75"/>
      <c r="P1180" s="86"/>
      <c r="Q1180" s="75"/>
      <c r="S1180" s="86"/>
      <c r="T1180" s="75"/>
      <c r="V1180" s="86"/>
      <c r="W1180" s="75"/>
      <c r="Y1180" s="86"/>
      <c r="Z1180" s="75"/>
      <c r="AB1180" s="86"/>
      <c r="AC1180" s="75"/>
      <c r="AE1180" s="86"/>
      <c r="AF1180" s="75"/>
      <c r="AH1180" s="86"/>
      <c r="AI1180" s="75"/>
      <c r="AK1180" s="86"/>
      <c r="AL1180" s="75"/>
    </row>
    <row r="1181" spans="1:38" x14ac:dyDescent="0.2">
      <c r="A1181" s="31"/>
      <c r="B1181" s="83"/>
      <c r="D1181" s="86"/>
      <c r="E1181" s="75"/>
      <c r="G1181" s="86"/>
      <c r="H1181" s="75"/>
      <c r="J1181" s="86"/>
      <c r="K1181" s="75"/>
      <c r="M1181" s="86"/>
      <c r="N1181" s="75"/>
      <c r="P1181" s="86"/>
      <c r="Q1181" s="75"/>
      <c r="S1181" s="86"/>
      <c r="T1181" s="75"/>
      <c r="V1181" s="86"/>
      <c r="W1181" s="75"/>
      <c r="Y1181" s="86"/>
      <c r="Z1181" s="75"/>
      <c r="AB1181" s="86"/>
      <c r="AC1181" s="75"/>
      <c r="AE1181" s="86"/>
      <c r="AF1181" s="75"/>
      <c r="AH1181" s="86"/>
      <c r="AI1181" s="75"/>
      <c r="AK1181" s="86"/>
      <c r="AL1181" s="75"/>
    </row>
    <row r="1182" spans="1:38" x14ac:dyDescent="0.2">
      <c r="A1182" s="31"/>
      <c r="B1182" s="83"/>
      <c r="D1182" s="86"/>
      <c r="E1182" s="75"/>
      <c r="G1182" s="86"/>
      <c r="H1182" s="75"/>
      <c r="J1182" s="86"/>
      <c r="K1182" s="75"/>
      <c r="M1182" s="86"/>
      <c r="N1182" s="75"/>
      <c r="P1182" s="86"/>
      <c r="Q1182" s="75"/>
      <c r="S1182" s="86"/>
      <c r="T1182" s="75"/>
      <c r="V1182" s="86"/>
      <c r="W1182" s="75"/>
      <c r="Y1182" s="86"/>
      <c r="Z1182" s="75"/>
      <c r="AB1182" s="86"/>
      <c r="AC1182" s="75"/>
      <c r="AE1182" s="86"/>
      <c r="AF1182" s="75"/>
      <c r="AH1182" s="86"/>
      <c r="AI1182" s="75"/>
      <c r="AK1182" s="86"/>
      <c r="AL1182" s="75"/>
    </row>
    <row r="1183" spans="1:38" x14ac:dyDescent="0.2">
      <c r="A1183" s="31"/>
      <c r="B1183" s="83"/>
      <c r="D1183" s="86"/>
      <c r="E1183" s="75"/>
      <c r="G1183" s="86"/>
      <c r="H1183" s="75"/>
      <c r="J1183" s="86"/>
      <c r="K1183" s="75"/>
      <c r="M1183" s="86"/>
      <c r="N1183" s="75"/>
      <c r="P1183" s="86"/>
      <c r="Q1183" s="75"/>
      <c r="S1183" s="86"/>
      <c r="T1183" s="75"/>
      <c r="V1183" s="86"/>
      <c r="W1183" s="75"/>
      <c r="Y1183" s="86"/>
      <c r="Z1183" s="75"/>
      <c r="AB1183" s="86"/>
      <c r="AC1183" s="75"/>
      <c r="AE1183" s="86"/>
      <c r="AF1183" s="75"/>
      <c r="AH1183" s="86"/>
      <c r="AI1183" s="75"/>
      <c r="AK1183" s="86"/>
      <c r="AL1183" s="75"/>
    </row>
    <row r="1184" spans="1:38" x14ac:dyDescent="0.2">
      <c r="A1184" s="31"/>
      <c r="B1184" s="83"/>
      <c r="D1184" s="86"/>
      <c r="E1184" s="75"/>
      <c r="G1184" s="86"/>
      <c r="H1184" s="75"/>
      <c r="J1184" s="86"/>
      <c r="K1184" s="75"/>
      <c r="M1184" s="86"/>
      <c r="N1184" s="75"/>
      <c r="P1184" s="86"/>
      <c r="Q1184" s="75"/>
      <c r="S1184" s="86"/>
      <c r="T1184" s="75"/>
      <c r="V1184" s="86"/>
      <c r="W1184" s="75"/>
      <c r="Y1184" s="86"/>
      <c r="Z1184" s="75"/>
      <c r="AB1184" s="86"/>
      <c r="AC1184" s="75"/>
      <c r="AE1184" s="86"/>
      <c r="AF1184" s="75"/>
      <c r="AH1184" s="86"/>
      <c r="AI1184" s="75"/>
      <c r="AK1184" s="86"/>
      <c r="AL1184" s="75"/>
    </row>
    <row r="1185" spans="1:38" x14ac:dyDescent="0.2">
      <c r="A1185" s="31"/>
      <c r="B1185" s="83"/>
      <c r="D1185" s="86"/>
      <c r="E1185" s="75"/>
      <c r="G1185" s="86"/>
      <c r="H1185" s="75"/>
      <c r="J1185" s="86"/>
      <c r="K1185" s="75"/>
      <c r="M1185" s="86"/>
      <c r="N1185" s="75"/>
      <c r="P1185" s="86"/>
      <c r="Q1185" s="75"/>
      <c r="S1185" s="86"/>
      <c r="T1185" s="75"/>
      <c r="V1185" s="86"/>
      <c r="W1185" s="75"/>
      <c r="Y1185" s="86"/>
      <c r="Z1185" s="75"/>
      <c r="AB1185" s="86"/>
      <c r="AC1185" s="75"/>
      <c r="AE1185" s="86"/>
      <c r="AF1185" s="75"/>
      <c r="AH1185" s="86"/>
      <c r="AI1185" s="75"/>
      <c r="AK1185" s="86"/>
      <c r="AL1185" s="75"/>
    </row>
    <row r="1186" spans="1:38" x14ac:dyDescent="0.2">
      <c r="A1186" s="31"/>
      <c r="B1186" s="83"/>
      <c r="D1186" s="86"/>
      <c r="E1186" s="75"/>
      <c r="G1186" s="86"/>
      <c r="H1186" s="75"/>
      <c r="J1186" s="86"/>
      <c r="K1186" s="75"/>
      <c r="M1186" s="86"/>
      <c r="N1186" s="75"/>
      <c r="P1186" s="86"/>
      <c r="Q1186" s="75"/>
      <c r="S1186" s="86"/>
      <c r="T1186" s="75"/>
      <c r="V1186" s="86"/>
      <c r="W1186" s="75"/>
      <c r="Y1186" s="86"/>
      <c r="Z1186" s="75"/>
      <c r="AB1186" s="86"/>
      <c r="AC1186" s="75"/>
      <c r="AE1186" s="86"/>
      <c r="AF1186" s="75"/>
      <c r="AH1186" s="86"/>
      <c r="AI1186" s="75"/>
      <c r="AK1186" s="86"/>
      <c r="AL1186" s="75"/>
    </row>
    <row r="1187" spans="1:38" x14ac:dyDescent="0.2">
      <c r="A1187" s="31"/>
      <c r="B1187" s="83"/>
      <c r="D1187" s="86"/>
      <c r="E1187" s="75"/>
      <c r="G1187" s="86"/>
      <c r="H1187" s="75"/>
      <c r="J1187" s="86"/>
      <c r="K1187" s="75"/>
      <c r="M1187" s="86"/>
      <c r="N1187" s="75"/>
      <c r="P1187" s="86"/>
      <c r="Q1187" s="75"/>
      <c r="S1187" s="86"/>
      <c r="T1187" s="75"/>
      <c r="V1187" s="86"/>
      <c r="W1187" s="75"/>
      <c r="Y1187" s="86"/>
      <c r="Z1187" s="75"/>
      <c r="AB1187" s="86"/>
      <c r="AC1187" s="75"/>
      <c r="AE1187" s="86"/>
      <c r="AF1187" s="75"/>
      <c r="AH1187" s="86"/>
      <c r="AI1187" s="75"/>
      <c r="AK1187" s="86"/>
      <c r="AL1187" s="75"/>
    </row>
    <row r="1188" spans="1:38" x14ac:dyDescent="0.2">
      <c r="A1188" s="31"/>
      <c r="B1188" s="83"/>
      <c r="D1188" s="86"/>
      <c r="E1188" s="75"/>
      <c r="G1188" s="86"/>
      <c r="H1188" s="75"/>
      <c r="J1188" s="86"/>
      <c r="K1188" s="75"/>
      <c r="M1188" s="86"/>
      <c r="N1188" s="75"/>
      <c r="P1188" s="86"/>
      <c r="Q1188" s="75"/>
      <c r="S1188" s="86"/>
      <c r="T1188" s="75"/>
      <c r="V1188" s="86"/>
      <c r="W1188" s="75"/>
      <c r="Y1188" s="86"/>
      <c r="Z1188" s="75"/>
      <c r="AB1188" s="86"/>
      <c r="AC1188" s="75"/>
      <c r="AE1188" s="86"/>
      <c r="AF1188" s="75"/>
      <c r="AH1188" s="86"/>
      <c r="AI1188" s="75"/>
      <c r="AK1188" s="86"/>
      <c r="AL1188" s="75"/>
    </row>
    <row r="1189" spans="1:38" x14ac:dyDescent="0.2">
      <c r="A1189" s="31"/>
      <c r="B1189" s="83"/>
      <c r="D1189" s="86"/>
      <c r="E1189" s="75"/>
      <c r="G1189" s="86"/>
      <c r="H1189" s="75"/>
      <c r="J1189" s="86"/>
      <c r="K1189" s="75"/>
      <c r="M1189" s="86"/>
      <c r="N1189" s="75"/>
      <c r="P1189" s="86"/>
      <c r="Q1189" s="75"/>
      <c r="S1189" s="86"/>
      <c r="T1189" s="75"/>
      <c r="V1189" s="86"/>
      <c r="W1189" s="75"/>
      <c r="Y1189" s="86"/>
      <c r="Z1189" s="75"/>
      <c r="AB1189" s="86"/>
      <c r="AC1189" s="75"/>
      <c r="AE1189" s="86"/>
      <c r="AF1189" s="75"/>
      <c r="AH1189" s="86"/>
      <c r="AI1189" s="75"/>
      <c r="AK1189" s="86"/>
      <c r="AL1189" s="75"/>
    </row>
    <row r="1190" spans="1:38" x14ac:dyDescent="0.2">
      <c r="A1190" s="31"/>
      <c r="B1190" s="83"/>
      <c r="D1190" s="86"/>
      <c r="E1190" s="75"/>
      <c r="G1190" s="86"/>
      <c r="H1190" s="75"/>
      <c r="J1190" s="86"/>
      <c r="K1190" s="75"/>
      <c r="M1190" s="86"/>
      <c r="N1190" s="75"/>
      <c r="P1190" s="86"/>
      <c r="Q1190" s="75"/>
      <c r="S1190" s="86"/>
      <c r="T1190" s="75"/>
      <c r="V1190" s="86"/>
      <c r="W1190" s="75"/>
      <c r="Y1190" s="86"/>
      <c r="Z1190" s="75"/>
      <c r="AB1190" s="86"/>
      <c r="AC1190" s="75"/>
      <c r="AE1190" s="86"/>
      <c r="AF1190" s="75"/>
      <c r="AH1190" s="86"/>
      <c r="AI1190" s="75"/>
      <c r="AK1190" s="86"/>
      <c r="AL1190" s="75"/>
    </row>
    <row r="1191" spans="1:38" x14ac:dyDescent="0.2">
      <c r="A1191" s="31"/>
      <c r="B1191" s="83"/>
      <c r="D1191" s="86"/>
      <c r="E1191" s="75"/>
      <c r="G1191" s="86"/>
      <c r="H1191" s="75"/>
      <c r="J1191" s="86"/>
      <c r="K1191" s="75"/>
      <c r="M1191" s="86"/>
      <c r="N1191" s="75"/>
      <c r="P1191" s="86"/>
      <c r="Q1191" s="75"/>
      <c r="S1191" s="86"/>
      <c r="T1191" s="75"/>
      <c r="V1191" s="86"/>
      <c r="W1191" s="75"/>
      <c r="Y1191" s="86"/>
      <c r="Z1191" s="75"/>
      <c r="AB1191" s="86"/>
      <c r="AC1191" s="75"/>
      <c r="AE1191" s="86"/>
      <c r="AF1191" s="75"/>
      <c r="AH1191" s="86"/>
      <c r="AI1191" s="75"/>
      <c r="AK1191" s="86"/>
      <c r="AL1191" s="75"/>
    </row>
    <row r="1192" spans="1:38" x14ac:dyDescent="0.2">
      <c r="A1192" s="31"/>
      <c r="B1192" s="83"/>
      <c r="D1192" s="86"/>
      <c r="E1192" s="75"/>
      <c r="G1192" s="86"/>
      <c r="H1192" s="75"/>
      <c r="J1192" s="86"/>
      <c r="K1192" s="75"/>
      <c r="M1192" s="86"/>
      <c r="N1192" s="75"/>
      <c r="P1192" s="86"/>
      <c r="Q1192" s="75"/>
      <c r="S1192" s="86"/>
      <c r="T1192" s="75"/>
      <c r="V1192" s="86"/>
      <c r="W1192" s="75"/>
      <c r="Y1192" s="86"/>
      <c r="Z1192" s="75"/>
      <c r="AB1192" s="86"/>
      <c r="AC1192" s="75"/>
      <c r="AE1192" s="86"/>
      <c r="AF1192" s="75"/>
      <c r="AH1192" s="86"/>
      <c r="AI1192" s="75"/>
      <c r="AK1192" s="86"/>
      <c r="AL1192" s="75"/>
    </row>
    <row r="1193" spans="1:38" x14ac:dyDescent="0.2">
      <c r="A1193" s="31"/>
      <c r="B1193" s="83"/>
      <c r="D1193" s="86"/>
      <c r="E1193" s="75"/>
      <c r="G1193" s="86"/>
      <c r="H1193" s="75"/>
      <c r="J1193" s="86"/>
      <c r="K1193" s="75"/>
      <c r="M1193" s="86"/>
      <c r="N1193" s="75"/>
      <c r="P1193" s="86"/>
      <c r="Q1193" s="75"/>
      <c r="S1193" s="86"/>
      <c r="T1193" s="75"/>
      <c r="V1193" s="86"/>
      <c r="W1193" s="75"/>
      <c r="Y1193" s="86"/>
      <c r="Z1193" s="75"/>
      <c r="AB1193" s="86"/>
      <c r="AC1193" s="75"/>
      <c r="AE1193" s="86"/>
      <c r="AF1193" s="75"/>
      <c r="AH1193" s="86"/>
      <c r="AI1193" s="75"/>
      <c r="AK1193" s="86"/>
      <c r="AL1193" s="75"/>
    </row>
    <row r="1194" spans="1:38" x14ac:dyDescent="0.2">
      <c r="A1194" s="31"/>
      <c r="B1194" s="83"/>
      <c r="D1194" s="86"/>
      <c r="E1194" s="75"/>
      <c r="G1194" s="86"/>
      <c r="H1194" s="75"/>
      <c r="J1194" s="86"/>
      <c r="K1194" s="75"/>
      <c r="M1194" s="86"/>
      <c r="N1194" s="75"/>
      <c r="P1194" s="86"/>
      <c r="Q1194" s="75"/>
      <c r="S1194" s="86"/>
      <c r="T1194" s="75"/>
      <c r="V1194" s="86"/>
      <c r="W1194" s="75"/>
      <c r="Y1194" s="86"/>
      <c r="Z1194" s="75"/>
      <c r="AB1194" s="86"/>
      <c r="AC1194" s="75"/>
      <c r="AE1194" s="86"/>
      <c r="AF1194" s="75"/>
      <c r="AH1194" s="86"/>
      <c r="AI1194" s="75"/>
      <c r="AK1194" s="86"/>
      <c r="AL1194" s="75"/>
    </row>
    <row r="1195" spans="1:38" x14ac:dyDescent="0.2">
      <c r="A1195" s="31"/>
      <c r="B1195" s="83"/>
      <c r="D1195" s="86"/>
      <c r="E1195" s="75"/>
      <c r="G1195" s="86"/>
      <c r="H1195" s="75"/>
      <c r="J1195" s="86"/>
      <c r="K1195" s="75"/>
      <c r="M1195" s="86"/>
      <c r="N1195" s="75"/>
      <c r="P1195" s="86"/>
      <c r="Q1195" s="75"/>
      <c r="S1195" s="86"/>
      <c r="T1195" s="75"/>
      <c r="V1195" s="86"/>
      <c r="W1195" s="75"/>
      <c r="Y1195" s="86"/>
      <c r="Z1195" s="75"/>
      <c r="AB1195" s="86"/>
      <c r="AC1195" s="75"/>
      <c r="AE1195" s="86"/>
      <c r="AF1195" s="75"/>
      <c r="AH1195" s="86"/>
      <c r="AI1195" s="75"/>
      <c r="AK1195" s="86"/>
      <c r="AL1195" s="75"/>
    </row>
    <row r="1196" spans="1:38" x14ac:dyDescent="0.2">
      <c r="A1196" s="31"/>
      <c r="B1196" s="83"/>
      <c r="D1196" s="86"/>
      <c r="E1196" s="75"/>
      <c r="G1196" s="86"/>
      <c r="H1196" s="75"/>
      <c r="J1196" s="86"/>
      <c r="K1196" s="75"/>
      <c r="M1196" s="86"/>
      <c r="N1196" s="75"/>
      <c r="P1196" s="86"/>
      <c r="Q1196" s="75"/>
      <c r="S1196" s="86"/>
      <c r="T1196" s="75"/>
      <c r="V1196" s="86"/>
      <c r="W1196" s="75"/>
      <c r="Y1196" s="86"/>
      <c r="Z1196" s="75"/>
      <c r="AB1196" s="86"/>
      <c r="AC1196" s="75"/>
      <c r="AE1196" s="86"/>
      <c r="AF1196" s="75"/>
      <c r="AH1196" s="86"/>
      <c r="AI1196" s="75"/>
      <c r="AK1196" s="86"/>
      <c r="AL1196" s="75"/>
    </row>
    <row r="1197" spans="1:38" x14ac:dyDescent="0.2">
      <c r="A1197" s="31"/>
      <c r="B1197" s="83"/>
      <c r="D1197" s="86"/>
      <c r="E1197" s="75"/>
      <c r="G1197" s="86"/>
      <c r="H1197" s="75"/>
      <c r="J1197" s="86"/>
      <c r="K1197" s="75"/>
      <c r="M1197" s="86"/>
      <c r="N1197" s="75"/>
      <c r="P1197" s="86"/>
      <c r="Q1197" s="75"/>
      <c r="S1197" s="86"/>
      <c r="T1197" s="75"/>
      <c r="V1197" s="86"/>
      <c r="W1197" s="75"/>
      <c r="Y1197" s="86"/>
      <c r="Z1197" s="75"/>
      <c r="AB1197" s="86"/>
      <c r="AC1197" s="75"/>
      <c r="AE1197" s="86"/>
      <c r="AF1197" s="75"/>
      <c r="AH1197" s="86"/>
      <c r="AI1197" s="75"/>
      <c r="AK1197" s="86"/>
      <c r="AL1197" s="75"/>
    </row>
    <row r="1198" spans="1:38" x14ac:dyDescent="0.2">
      <c r="A1198" s="31"/>
      <c r="B1198" s="83"/>
      <c r="D1198" s="86"/>
      <c r="E1198" s="75"/>
      <c r="G1198" s="86"/>
      <c r="H1198" s="75"/>
      <c r="J1198" s="86"/>
      <c r="K1198" s="75"/>
      <c r="M1198" s="86"/>
      <c r="N1198" s="75"/>
      <c r="P1198" s="86"/>
      <c r="Q1198" s="75"/>
      <c r="S1198" s="86"/>
      <c r="T1198" s="75"/>
      <c r="V1198" s="86"/>
      <c r="W1198" s="75"/>
      <c r="Y1198" s="86"/>
      <c r="Z1198" s="75"/>
      <c r="AB1198" s="86"/>
      <c r="AC1198" s="75"/>
      <c r="AE1198" s="86"/>
      <c r="AF1198" s="75"/>
      <c r="AH1198" s="86"/>
      <c r="AI1198" s="75"/>
      <c r="AK1198" s="86"/>
      <c r="AL1198" s="75"/>
    </row>
    <row r="1199" spans="1:38" x14ac:dyDescent="0.2">
      <c r="A1199" s="31"/>
      <c r="B1199" s="83"/>
      <c r="D1199" s="86"/>
      <c r="E1199" s="75"/>
      <c r="G1199" s="86"/>
      <c r="H1199" s="75"/>
      <c r="J1199" s="86"/>
      <c r="K1199" s="75"/>
      <c r="M1199" s="86"/>
      <c r="N1199" s="75"/>
      <c r="P1199" s="86"/>
      <c r="Q1199" s="75"/>
      <c r="S1199" s="86"/>
      <c r="T1199" s="75"/>
      <c r="V1199" s="86"/>
      <c r="W1199" s="75"/>
      <c r="Y1199" s="86"/>
      <c r="Z1199" s="75"/>
      <c r="AB1199" s="86"/>
      <c r="AC1199" s="75"/>
      <c r="AE1199" s="86"/>
      <c r="AF1199" s="75"/>
      <c r="AH1199" s="86"/>
      <c r="AI1199" s="75"/>
      <c r="AK1199" s="86"/>
      <c r="AL1199" s="75"/>
    </row>
    <row r="1200" spans="1:38" x14ac:dyDescent="0.2">
      <c r="A1200" s="31"/>
      <c r="B1200" s="83"/>
      <c r="D1200" s="86"/>
      <c r="E1200" s="75"/>
      <c r="G1200" s="86"/>
      <c r="H1200" s="75"/>
      <c r="J1200" s="86"/>
      <c r="K1200" s="75"/>
      <c r="M1200" s="86"/>
      <c r="N1200" s="75"/>
      <c r="P1200" s="86"/>
      <c r="Q1200" s="75"/>
      <c r="S1200" s="86"/>
      <c r="T1200" s="75"/>
      <c r="V1200" s="86"/>
      <c r="W1200" s="75"/>
      <c r="Y1200" s="86"/>
      <c r="Z1200" s="75"/>
      <c r="AB1200" s="86"/>
      <c r="AC1200" s="75"/>
      <c r="AE1200" s="86"/>
      <c r="AF1200" s="75"/>
      <c r="AH1200" s="86"/>
      <c r="AI1200" s="75"/>
      <c r="AK1200" s="86"/>
      <c r="AL1200" s="75"/>
    </row>
    <row r="1201" spans="1:38" x14ac:dyDescent="0.2">
      <c r="A1201" s="31"/>
      <c r="B1201" s="83"/>
      <c r="D1201" s="86"/>
      <c r="E1201" s="75"/>
      <c r="G1201" s="86"/>
      <c r="H1201" s="75"/>
      <c r="J1201" s="86"/>
      <c r="K1201" s="75"/>
      <c r="M1201" s="86"/>
      <c r="N1201" s="75"/>
      <c r="P1201" s="86"/>
      <c r="Q1201" s="75"/>
      <c r="S1201" s="86"/>
      <c r="T1201" s="75"/>
      <c r="V1201" s="86"/>
      <c r="W1201" s="75"/>
      <c r="Y1201" s="86"/>
      <c r="Z1201" s="75"/>
      <c r="AB1201" s="86"/>
      <c r="AC1201" s="75"/>
      <c r="AE1201" s="86"/>
      <c r="AF1201" s="75"/>
      <c r="AH1201" s="86"/>
      <c r="AI1201" s="75"/>
      <c r="AK1201" s="86"/>
      <c r="AL1201" s="75"/>
    </row>
    <row r="1202" spans="1:38" x14ac:dyDescent="0.2">
      <c r="A1202" s="31"/>
      <c r="B1202" s="83"/>
      <c r="D1202" s="86"/>
      <c r="E1202" s="75"/>
      <c r="G1202" s="86"/>
      <c r="H1202" s="75"/>
      <c r="J1202" s="86"/>
      <c r="K1202" s="75"/>
      <c r="M1202" s="86"/>
      <c r="N1202" s="75"/>
      <c r="P1202" s="86"/>
      <c r="Q1202" s="75"/>
      <c r="S1202" s="86"/>
      <c r="T1202" s="75"/>
      <c r="V1202" s="86"/>
      <c r="W1202" s="75"/>
      <c r="Y1202" s="86"/>
      <c r="Z1202" s="75"/>
      <c r="AB1202" s="86"/>
      <c r="AC1202" s="75"/>
      <c r="AE1202" s="86"/>
      <c r="AF1202" s="75"/>
      <c r="AH1202" s="86"/>
      <c r="AI1202" s="75"/>
      <c r="AK1202" s="86"/>
      <c r="AL1202" s="75"/>
    </row>
    <row r="1203" spans="1:38" x14ac:dyDescent="0.2">
      <c r="A1203" s="31"/>
      <c r="B1203" s="83"/>
      <c r="D1203" s="86"/>
      <c r="E1203" s="75"/>
      <c r="G1203" s="86"/>
      <c r="H1203" s="75"/>
      <c r="J1203" s="86"/>
      <c r="K1203" s="75"/>
      <c r="M1203" s="86"/>
      <c r="N1203" s="75"/>
      <c r="P1203" s="86"/>
      <c r="Q1203" s="75"/>
      <c r="S1203" s="86"/>
      <c r="T1203" s="75"/>
      <c r="V1203" s="86"/>
      <c r="W1203" s="75"/>
      <c r="Y1203" s="86"/>
      <c r="Z1203" s="75"/>
      <c r="AB1203" s="86"/>
      <c r="AC1203" s="75"/>
      <c r="AE1203" s="86"/>
      <c r="AF1203" s="75"/>
      <c r="AH1203" s="86"/>
      <c r="AI1203" s="75"/>
      <c r="AK1203" s="86"/>
      <c r="AL1203" s="75"/>
    </row>
    <row r="1204" spans="1:38" x14ac:dyDescent="0.2">
      <c r="A1204" s="31"/>
      <c r="B1204" s="83"/>
      <c r="D1204" s="86"/>
      <c r="E1204" s="75"/>
      <c r="G1204" s="86"/>
      <c r="H1204" s="75"/>
      <c r="J1204" s="86"/>
      <c r="K1204" s="75"/>
      <c r="M1204" s="86"/>
      <c r="N1204" s="75"/>
      <c r="P1204" s="86"/>
      <c r="Q1204" s="75"/>
      <c r="S1204" s="86"/>
      <c r="T1204" s="75"/>
      <c r="V1204" s="86"/>
      <c r="W1204" s="75"/>
      <c r="Y1204" s="86"/>
      <c r="Z1204" s="75"/>
      <c r="AB1204" s="86"/>
      <c r="AC1204" s="75"/>
      <c r="AE1204" s="86"/>
      <c r="AF1204" s="75"/>
      <c r="AH1204" s="86"/>
      <c r="AI1204" s="75"/>
      <c r="AK1204" s="86"/>
      <c r="AL1204" s="75"/>
    </row>
    <row r="1205" spans="1:38" x14ac:dyDescent="0.2">
      <c r="A1205" s="31"/>
      <c r="B1205" s="83"/>
      <c r="D1205" s="86"/>
      <c r="E1205" s="75"/>
      <c r="G1205" s="86"/>
      <c r="H1205" s="75"/>
      <c r="J1205" s="86"/>
      <c r="K1205" s="75"/>
      <c r="M1205" s="86"/>
      <c r="N1205" s="75"/>
      <c r="P1205" s="86"/>
      <c r="Q1205" s="75"/>
      <c r="S1205" s="86"/>
      <c r="T1205" s="75"/>
      <c r="V1205" s="86"/>
      <c r="W1205" s="75"/>
      <c r="Y1205" s="86"/>
      <c r="Z1205" s="75"/>
      <c r="AB1205" s="86"/>
      <c r="AC1205" s="75"/>
      <c r="AE1205" s="86"/>
      <c r="AF1205" s="75"/>
      <c r="AH1205" s="86"/>
      <c r="AI1205" s="75"/>
      <c r="AK1205" s="86"/>
      <c r="AL1205" s="75"/>
    </row>
    <row r="1206" spans="1:38" x14ac:dyDescent="0.2">
      <c r="A1206" s="31"/>
      <c r="B1206" s="83"/>
      <c r="D1206" s="86"/>
      <c r="E1206" s="75"/>
      <c r="G1206" s="86"/>
      <c r="H1206" s="75"/>
      <c r="J1206" s="86"/>
      <c r="K1206" s="75"/>
      <c r="M1206" s="86"/>
      <c r="N1206" s="75"/>
      <c r="P1206" s="86"/>
      <c r="Q1206" s="75"/>
      <c r="S1206" s="86"/>
      <c r="T1206" s="75"/>
      <c r="V1206" s="86"/>
      <c r="W1206" s="75"/>
      <c r="Y1206" s="86"/>
      <c r="Z1206" s="75"/>
      <c r="AB1206" s="86"/>
      <c r="AC1206" s="75"/>
      <c r="AE1206" s="86"/>
      <c r="AF1206" s="75"/>
      <c r="AH1206" s="86"/>
      <c r="AI1206" s="75"/>
      <c r="AK1206" s="86"/>
      <c r="AL1206" s="75"/>
    </row>
    <row r="1207" spans="1:38" x14ac:dyDescent="0.2">
      <c r="A1207" s="31"/>
      <c r="B1207" s="83"/>
      <c r="D1207" s="86"/>
      <c r="E1207" s="75"/>
      <c r="G1207" s="86"/>
      <c r="H1207" s="75"/>
      <c r="J1207" s="86"/>
      <c r="K1207" s="75"/>
      <c r="M1207" s="86"/>
      <c r="N1207" s="75"/>
      <c r="P1207" s="86"/>
      <c r="Q1207" s="75"/>
      <c r="S1207" s="86"/>
      <c r="T1207" s="75"/>
      <c r="V1207" s="86"/>
      <c r="W1207" s="75"/>
      <c r="Y1207" s="86"/>
      <c r="Z1207" s="75"/>
      <c r="AB1207" s="86"/>
      <c r="AC1207" s="75"/>
      <c r="AE1207" s="86"/>
      <c r="AF1207" s="75"/>
      <c r="AH1207" s="86"/>
      <c r="AI1207" s="75"/>
      <c r="AK1207" s="86"/>
      <c r="AL1207" s="75"/>
    </row>
    <row r="1208" spans="1:38" x14ac:dyDescent="0.2">
      <c r="A1208" s="31"/>
      <c r="B1208" s="83"/>
      <c r="D1208" s="86"/>
      <c r="E1208" s="75"/>
      <c r="G1208" s="86"/>
      <c r="H1208" s="75"/>
      <c r="J1208" s="86"/>
      <c r="K1208" s="75"/>
      <c r="M1208" s="86"/>
      <c r="N1208" s="75"/>
      <c r="P1208" s="86"/>
      <c r="Q1208" s="75"/>
      <c r="S1208" s="86"/>
      <c r="T1208" s="75"/>
      <c r="V1208" s="86"/>
      <c r="W1208" s="75"/>
      <c r="Y1208" s="86"/>
      <c r="Z1208" s="75"/>
      <c r="AB1208" s="86"/>
      <c r="AC1208" s="75"/>
      <c r="AE1208" s="86"/>
      <c r="AF1208" s="75"/>
      <c r="AH1208" s="86"/>
      <c r="AI1208" s="75"/>
      <c r="AK1208" s="86"/>
      <c r="AL1208" s="75"/>
    </row>
    <row r="1209" spans="1:38" x14ac:dyDescent="0.2">
      <c r="A1209" s="31"/>
      <c r="B1209" s="83"/>
      <c r="D1209" s="86"/>
      <c r="E1209" s="75"/>
      <c r="G1209" s="86"/>
      <c r="H1209" s="75"/>
      <c r="J1209" s="86"/>
      <c r="K1209" s="75"/>
      <c r="M1209" s="86"/>
      <c r="N1209" s="75"/>
      <c r="P1209" s="86"/>
      <c r="Q1209" s="75"/>
      <c r="S1209" s="86"/>
      <c r="T1209" s="75"/>
      <c r="V1209" s="86"/>
      <c r="W1209" s="75"/>
      <c r="Y1209" s="86"/>
      <c r="Z1209" s="75"/>
      <c r="AB1209" s="86"/>
      <c r="AC1209" s="75"/>
      <c r="AE1209" s="86"/>
      <c r="AF1209" s="75"/>
      <c r="AH1209" s="86"/>
      <c r="AI1209" s="75"/>
      <c r="AK1209" s="86"/>
      <c r="AL1209" s="75"/>
    </row>
    <row r="1210" spans="1:38" x14ac:dyDescent="0.2">
      <c r="A1210" s="31"/>
      <c r="B1210" s="83"/>
      <c r="D1210" s="86"/>
      <c r="E1210" s="75"/>
      <c r="G1210" s="86"/>
      <c r="H1210" s="75"/>
      <c r="J1210" s="86"/>
      <c r="K1210" s="75"/>
      <c r="M1210" s="86"/>
      <c r="N1210" s="75"/>
      <c r="P1210" s="86"/>
      <c r="Q1210" s="75"/>
      <c r="S1210" s="86"/>
      <c r="T1210" s="75"/>
      <c r="V1210" s="86"/>
      <c r="W1210" s="75"/>
      <c r="Y1210" s="86"/>
      <c r="Z1210" s="75"/>
      <c r="AB1210" s="86"/>
      <c r="AC1210" s="75"/>
      <c r="AE1210" s="86"/>
      <c r="AF1210" s="75"/>
      <c r="AH1210" s="86"/>
      <c r="AI1210" s="75"/>
      <c r="AK1210" s="86"/>
      <c r="AL1210" s="75"/>
    </row>
    <row r="1211" spans="1:38" x14ac:dyDescent="0.2">
      <c r="A1211" s="31"/>
      <c r="B1211" s="83"/>
      <c r="D1211" s="86"/>
      <c r="E1211" s="75"/>
      <c r="G1211" s="86"/>
      <c r="H1211" s="75"/>
      <c r="J1211" s="86"/>
      <c r="K1211" s="75"/>
      <c r="M1211" s="86"/>
      <c r="N1211" s="75"/>
      <c r="P1211" s="86"/>
      <c r="Q1211" s="75"/>
      <c r="S1211" s="86"/>
      <c r="T1211" s="75"/>
      <c r="V1211" s="86"/>
      <c r="W1211" s="75"/>
      <c r="Y1211" s="86"/>
      <c r="Z1211" s="75"/>
      <c r="AB1211" s="86"/>
      <c r="AC1211" s="75"/>
      <c r="AE1211" s="86"/>
      <c r="AF1211" s="75"/>
      <c r="AH1211" s="86"/>
      <c r="AI1211" s="75"/>
      <c r="AK1211" s="86"/>
      <c r="AL1211" s="75"/>
    </row>
    <row r="1212" spans="1:38" x14ac:dyDescent="0.2">
      <c r="A1212" s="31"/>
      <c r="B1212" s="83"/>
      <c r="D1212" s="86"/>
      <c r="E1212" s="75"/>
      <c r="G1212" s="86"/>
      <c r="H1212" s="75"/>
      <c r="J1212" s="86"/>
      <c r="K1212" s="75"/>
      <c r="M1212" s="86"/>
      <c r="N1212" s="75"/>
      <c r="P1212" s="86"/>
      <c r="Q1212" s="75"/>
      <c r="S1212" s="86"/>
      <c r="T1212" s="75"/>
      <c r="V1212" s="86"/>
      <c r="W1212" s="75"/>
      <c r="Y1212" s="86"/>
      <c r="Z1212" s="75"/>
      <c r="AB1212" s="86"/>
      <c r="AC1212" s="75"/>
      <c r="AE1212" s="86"/>
      <c r="AF1212" s="75"/>
      <c r="AH1212" s="86"/>
      <c r="AI1212" s="75"/>
      <c r="AK1212" s="86"/>
      <c r="AL1212" s="75"/>
    </row>
    <row r="1213" spans="1:38" x14ac:dyDescent="0.2">
      <c r="A1213" s="31"/>
      <c r="B1213" s="83"/>
      <c r="D1213" s="86"/>
      <c r="E1213" s="75"/>
      <c r="G1213" s="86"/>
      <c r="H1213" s="75"/>
      <c r="J1213" s="86"/>
      <c r="K1213" s="75"/>
      <c r="M1213" s="86"/>
      <c r="N1213" s="75"/>
      <c r="P1213" s="86"/>
      <c r="Q1213" s="75"/>
      <c r="S1213" s="86"/>
      <c r="T1213" s="75"/>
      <c r="V1213" s="86"/>
      <c r="W1213" s="75"/>
      <c r="Y1213" s="86"/>
      <c r="Z1213" s="75"/>
      <c r="AB1213" s="86"/>
      <c r="AC1213" s="75"/>
      <c r="AE1213" s="86"/>
      <c r="AF1213" s="75"/>
      <c r="AH1213" s="86"/>
      <c r="AI1213" s="75"/>
      <c r="AK1213" s="86"/>
      <c r="AL1213" s="75"/>
    </row>
    <row r="1214" spans="1:38" x14ac:dyDescent="0.2">
      <c r="A1214" s="31"/>
      <c r="B1214" s="83"/>
      <c r="D1214" s="86"/>
      <c r="E1214" s="75"/>
      <c r="G1214" s="86"/>
      <c r="H1214" s="75"/>
      <c r="J1214" s="86"/>
      <c r="K1214" s="75"/>
      <c r="M1214" s="86"/>
      <c r="N1214" s="75"/>
      <c r="P1214" s="86"/>
      <c r="Q1214" s="75"/>
      <c r="S1214" s="86"/>
      <c r="T1214" s="75"/>
      <c r="V1214" s="86"/>
      <c r="W1214" s="75"/>
      <c r="Y1214" s="86"/>
      <c r="Z1214" s="75"/>
      <c r="AB1214" s="86"/>
      <c r="AC1214" s="75"/>
      <c r="AE1214" s="86"/>
      <c r="AF1214" s="75"/>
      <c r="AH1214" s="86"/>
      <c r="AI1214" s="75"/>
      <c r="AK1214" s="86"/>
      <c r="AL1214" s="75"/>
    </row>
    <row r="1215" spans="1:38" x14ac:dyDescent="0.2">
      <c r="A1215" s="31"/>
      <c r="B1215" s="83"/>
      <c r="D1215" s="86"/>
      <c r="E1215" s="75"/>
      <c r="G1215" s="86"/>
      <c r="H1215" s="75"/>
      <c r="J1215" s="86"/>
      <c r="K1215" s="75"/>
      <c r="M1215" s="86"/>
      <c r="N1215" s="75"/>
      <c r="P1215" s="86"/>
      <c r="Q1215" s="75"/>
      <c r="S1215" s="86"/>
      <c r="T1215" s="75"/>
      <c r="V1215" s="86"/>
      <c r="W1215" s="75"/>
      <c r="Y1215" s="86"/>
      <c r="Z1215" s="75"/>
      <c r="AB1215" s="86"/>
      <c r="AC1215" s="75"/>
      <c r="AE1215" s="86"/>
      <c r="AF1215" s="75"/>
      <c r="AH1215" s="86"/>
      <c r="AI1215" s="75"/>
      <c r="AK1215" s="86"/>
      <c r="AL1215" s="75"/>
    </row>
    <row r="1216" spans="1:38" x14ac:dyDescent="0.2">
      <c r="A1216" s="31"/>
      <c r="B1216" s="83"/>
      <c r="D1216" s="86"/>
      <c r="E1216" s="75"/>
      <c r="G1216" s="86"/>
      <c r="H1216" s="75"/>
      <c r="J1216" s="86"/>
      <c r="K1216" s="75"/>
      <c r="M1216" s="86"/>
      <c r="N1216" s="75"/>
      <c r="P1216" s="86"/>
      <c r="Q1216" s="75"/>
      <c r="S1216" s="86"/>
      <c r="T1216" s="75"/>
      <c r="V1216" s="86"/>
      <c r="W1216" s="75"/>
      <c r="Y1216" s="86"/>
      <c r="Z1216" s="75"/>
      <c r="AB1216" s="86"/>
      <c r="AC1216" s="75"/>
      <c r="AE1216" s="86"/>
      <c r="AF1216" s="75"/>
      <c r="AH1216" s="86"/>
      <c r="AI1216" s="75"/>
      <c r="AK1216" s="86"/>
      <c r="AL1216" s="75"/>
    </row>
    <row r="1217" spans="1:38" x14ac:dyDescent="0.2">
      <c r="A1217" s="31"/>
      <c r="B1217" s="83"/>
      <c r="D1217" s="86"/>
      <c r="E1217" s="75"/>
      <c r="G1217" s="86"/>
      <c r="H1217" s="75"/>
      <c r="J1217" s="86"/>
      <c r="K1217" s="75"/>
      <c r="M1217" s="86"/>
      <c r="N1217" s="75"/>
      <c r="P1217" s="86"/>
      <c r="Q1217" s="75"/>
      <c r="S1217" s="86"/>
      <c r="T1217" s="75"/>
      <c r="V1217" s="86"/>
      <c r="W1217" s="75"/>
      <c r="Y1217" s="86"/>
      <c r="Z1217" s="75"/>
      <c r="AB1217" s="86"/>
      <c r="AC1217" s="75"/>
      <c r="AE1217" s="86"/>
      <c r="AF1217" s="75"/>
      <c r="AH1217" s="86"/>
      <c r="AI1217" s="75"/>
      <c r="AK1217" s="86"/>
      <c r="AL1217" s="75"/>
    </row>
    <row r="1218" spans="1:38" x14ac:dyDescent="0.2">
      <c r="A1218" s="31"/>
      <c r="B1218" s="83"/>
      <c r="D1218" s="86"/>
      <c r="E1218" s="75"/>
      <c r="G1218" s="86"/>
      <c r="H1218" s="75"/>
      <c r="J1218" s="86"/>
      <c r="K1218" s="75"/>
      <c r="M1218" s="86"/>
      <c r="N1218" s="75"/>
      <c r="P1218" s="86"/>
      <c r="Q1218" s="75"/>
      <c r="S1218" s="86"/>
      <c r="T1218" s="75"/>
      <c r="V1218" s="86"/>
      <c r="W1218" s="75"/>
      <c r="Y1218" s="86"/>
      <c r="Z1218" s="75"/>
      <c r="AB1218" s="86"/>
      <c r="AC1218" s="75"/>
      <c r="AE1218" s="86"/>
      <c r="AF1218" s="75"/>
      <c r="AH1218" s="86"/>
      <c r="AI1218" s="75"/>
      <c r="AK1218" s="86"/>
      <c r="AL1218" s="75"/>
    </row>
    <row r="1219" spans="1:38" x14ac:dyDescent="0.2">
      <c r="A1219" s="31"/>
      <c r="B1219" s="83"/>
      <c r="D1219" s="86"/>
      <c r="E1219" s="75"/>
      <c r="G1219" s="86"/>
      <c r="H1219" s="75"/>
      <c r="J1219" s="86"/>
      <c r="K1219" s="75"/>
      <c r="M1219" s="86"/>
      <c r="N1219" s="75"/>
      <c r="P1219" s="86"/>
      <c r="Q1219" s="75"/>
      <c r="S1219" s="86"/>
      <c r="T1219" s="75"/>
      <c r="V1219" s="86"/>
      <c r="W1219" s="75"/>
      <c r="Y1219" s="86"/>
      <c r="Z1219" s="75"/>
      <c r="AB1219" s="86"/>
      <c r="AC1219" s="75"/>
      <c r="AE1219" s="86"/>
      <c r="AF1219" s="75"/>
      <c r="AH1219" s="86"/>
      <c r="AI1219" s="75"/>
      <c r="AK1219" s="86"/>
      <c r="AL1219" s="75"/>
    </row>
    <row r="1220" spans="1:38" x14ac:dyDescent="0.2">
      <c r="A1220" s="31"/>
      <c r="B1220" s="83"/>
      <c r="D1220" s="86"/>
      <c r="E1220" s="75"/>
      <c r="G1220" s="86"/>
      <c r="H1220" s="75"/>
      <c r="J1220" s="86"/>
      <c r="K1220" s="75"/>
      <c r="M1220" s="86"/>
      <c r="N1220" s="75"/>
      <c r="P1220" s="86"/>
      <c r="Q1220" s="75"/>
      <c r="S1220" s="86"/>
      <c r="T1220" s="75"/>
      <c r="V1220" s="86"/>
      <c r="W1220" s="75"/>
      <c r="Y1220" s="86"/>
      <c r="Z1220" s="75"/>
      <c r="AB1220" s="86"/>
      <c r="AC1220" s="75"/>
      <c r="AE1220" s="86"/>
      <c r="AF1220" s="75"/>
      <c r="AH1220" s="86"/>
      <c r="AI1220" s="75"/>
      <c r="AK1220" s="86"/>
      <c r="AL1220" s="75"/>
    </row>
    <row r="1221" spans="1:38" x14ac:dyDescent="0.2">
      <c r="A1221" s="31"/>
      <c r="B1221" s="83"/>
      <c r="D1221" s="86"/>
      <c r="E1221" s="75"/>
      <c r="G1221" s="86"/>
      <c r="H1221" s="75"/>
      <c r="J1221" s="86"/>
      <c r="K1221" s="75"/>
      <c r="M1221" s="86"/>
      <c r="N1221" s="75"/>
      <c r="P1221" s="86"/>
      <c r="Q1221" s="75"/>
      <c r="S1221" s="86"/>
      <c r="T1221" s="75"/>
      <c r="V1221" s="86"/>
      <c r="W1221" s="75"/>
      <c r="Y1221" s="86"/>
      <c r="Z1221" s="75"/>
      <c r="AB1221" s="86"/>
      <c r="AC1221" s="75"/>
      <c r="AE1221" s="86"/>
      <c r="AF1221" s="75"/>
      <c r="AH1221" s="86"/>
      <c r="AI1221" s="75"/>
      <c r="AK1221" s="86"/>
      <c r="AL1221" s="75"/>
    </row>
    <row r="1222" spans="1:38" x14ac:dyDescent="0.2">
      <c r="A1222" s="31"/>
      <c r="B1222" s="83"/>
      <c r="D1222" s="86"/>
      <c r="E1222" s="75"/>
      <c r="G1222" s="86"/>
      <c r="H1222" s="75"/>
      <c r="J1222" s="86"/>
      <c r="K1222" s="75"/>
      <c r="M1222" s="86"/>
      <c r="N1222" s="75"/>
      <c r="P1222" s="86"/>
      <c r="Q1222" s="75"/>
      <c r="S1222" s="86"/>
      <c r="T1222" s="75"/>
      <c r="V1222" s="86"/>
      <c r="W1222" s="75"/>
      <c r="Y1222" s="86"/>
      <c r="Z1222" s="75"/>
      <c r="AB1222" s="86"/>
      <c r="AC1222" s="75"/>
      <c r="AE1222" s="86"/>
      <c r="AF1222" s="75"/>
      <c r="AH1222" s="86"/>
      <c r="AI1222" s="75"/>
      <c r="AK1222" s="86"/>
      <c r="AL1222" s="75"/>
    </row>
    <row r="1223" spans="1:38" x14ac:dyDescent="0.2">
      <c r="A1223" s="31"/>
      <c r="B1223" s="83"/>
      <c r="D1223" s="86"/>
      <c r="E1223" s="75"/>
      <c r="G1223" s="86"/>
      <c r="H1223" s="75"/>
      <c r="J1223" s="86"/>
      <c r="K1223" s="75"/>
      <c r="M1223" s="86"/>
      <c r="N1223" s="75"/>
      <c r="P1223" s="86"/>
      <c r="Q1223" s="75"/>
      <c r="S1223" s="86"/>
      <c r="T1223" s="75"/>
      <c r="V1223" s="86"/>
      <c r="W1223" s="75"/>
      <c r="Y1223" s="86"/>
      <c r="Z1223" s="75"/>
      <c r="AB1223" s="86"/>
      <c r="AC1223" s="75"/>
      <c r="AE1223" s="86"/>
      <c r="AF1223" s="75"/>
      <c r="AH1223" s="86"/>
      <c r="AI1223" s="75"/>
      <c r="AK1223" s="86"/>
      <c r="AL1223" s="75"/>
    </row>
    <row r="1224" spans="1:38" x14ac:dyDescent="0.2">
      <c r="A1224" s="31"/>
      <c r="B1224" s="83"/>
      <c r="D1224" s="86"/>
      <c r="E1224" s="75"/>
      <c r="G1224" s="86"/>
      <c r="H1224" s="75"/>
      <c r="J1224" s="86"/>
      <c r="K1224" s="75"/>
      <c r="M1224" s="86"/>
      <c r="N1224" s="75"/>
      <c r="P1224" s="86"/>
      <c r="Q1224" s="75"/>
      <c r="S1224" s="86"/>
      <c r="T1224" s="75"/>
      <c r="V1224" s="86"/>
      <c r="W1224" s="75"/>
      <c r="Y1224" s="86"/>
      <c r="Z1224" s="75"/>
      <c r="AB1224" s="86"/>
      <c r="AC1224" s="75"/>
      <c r="AE1224" s="86"/>
      <c r="AF1224" s="75"/>
      <c r="AH1224" s="86"/>
      <c r="AI1224" s="75"/>
      <c r="AK1224" s="86"/>
      <c r="AL1224" s="75"/>
    </row>
    <row r="1225" spans="1:38" x14ac:dyDescent="0.2">
      <c r="A1225" s="31"/>
      <c r="B1225" s="83"/>
      <c r="D1225" s="86"/>
      <c r="E1225" s="75"/>
      <c r="G1225" s="86"/>
      <c r="H1225" s="75"/>
      <c r="J1225" s="86"/>
      <c r="K1225" s="75"/>
      <c r="M1225" s="86"/>
      <c r="N1225" s="75"/>
      <c r="P1225" s="86"/>
      <c r="Q1225" s="75"/>
      <c r="S1225" s="86"/>
      <c r="T1225" s="75"/>
      <c r="V1225" s="86"/>
      <c r="W1225" s="75"/>
      <c r="Y1225" s="86"/>
      <c r="Z1225" s="75"/>
      <c r="AB1225" s="86"/>
      <c r="AC1225" s="75"/>
      <c r="AE1225" s="86"/>
      <c r="AF1225" s="75"/>
      <c r="AH1225" s="86"/>
      <c r="AI1225" s="75"/>
      <c r="AK1225" s="86"/>
      <c r="AL1225" s="75"/>
    </row>
    <row r="1226" spans="1:38" x14ac:dyDescent="0.2">
      <c r="A1226" s="31"/>
      <c r="B1226" s="83"/>
      <c r="D1226" s="86"/>
      <c r="E1226" s="75"/>
      <c r="G1226" s="86"/>
      <c r="H1226" s="75"/>
      <c r="J1226" s="86"/>
      <c r="K1226" s="75"/>
      <c r="M1226" s="86"/>
      <c r="N1226" s="75"/>
      <c r="P1226" s="86"/>
      <c r="Q1226" s="75"/>
      <c r="S1226" s="86"/>
      <c r="T1226" s="75"/>
      <c r="V1226" s="86"/>
      <c r="W1226" s="75"/>
      <c r="Y1226" s="86"/>
      <c r="Z1226" s="75"/>
      <c r="AB1226" s="86"/>
      <c r="AC1226" s="75"/>
      <c r="AE1226" s="86"/>
      <c r="AF1226" s="75"/>
      <c r="AH1226" s="86"/>
      <c r="AI1226" s="75"/>
      <c r="AK1226" s="86"/>
      <c r="AL1226" s="75"/>
    </row>
    <row r="1227" spans="1:38" x14ac:dyDescent="0.2">
      <c r="A1227" s="31"/>
      <c r="B1227" s="83"/>
      <c r="D1227" s="86"/>
      <c r="E1227" s="75"/>
      <c r="G1227" s="86"/>
      <c r="H1227" s="75"/>
      <c r="J1227" s="86"/>
      <c r="K1227" s="75"/>
      <c r="M1227" s="86"/>
      <c r="N1227" s="75"/>
      <c r="P1227" s="86"/>
      <c r="Q1227" s="75"/>
      <c r="S1227" s="86"/>
      <c r="T1227" s="75"/>
      <c r="V1227" s="86"/>
      <c r="W1227" s="75"/>
      <c r="Y1227" s="86"/>
      <c r="Z1227" s="75"/>
      <c r="AB1227" s="86"/>
      <c r="AC1227" s="75"/>
      <c r="AE1227" s="86"/>
      <c r="AF1227" s="75"/>
      <c r="AH1227" s="86"/>
      <c r="AI1227" s="75"/>
      <c r="AK1227" s="86"/>
      <c r="AL1227" s="75"/>
    </row>
    <row r="1228" spans="1:38" x14ac:dyDescent="0.2">
      <c r="A1228" s="31"/>
      <c r="B1228" s="83"/>
      <c r="D1228" s="86"/>
      <c r="E1228" s="75"/>
      <c r="G1228" s="86"/>
      <c r="H1228" s="75"/>
      <c r="J1228" s="86"/>
      <c r="K1228" s="75"/>
      <c r="M1228" s="86"/>
      <c r="N1228" s="75"/>
      <c r="P1228" s="86"/>
      <c r="Q1228" s="75"/>
      <c r="S1228" s="86"/>
      <c r="T1228" s="75"/>
      <c r="V1228" s="86"/>
      <c r="W1228" s="75"/>
      <c r="Y1228" s="86"/>
      <c r="Z1228" s="75"/>
      <c r="AB1228" s="86"/>
      <c r="AC1228" s="75"/>
      <c r="AE1228" s="86"/>
      <c r="AF1228" s="75"/>
      <c r="AH1228" s="86"/>
      <c r="AI1228" s="75"/>
      <c r="AK1228" s="86"/>
      <c r="AL1228" s="75"/>
    </row>
    <row r="1229" spans="1:38" x14ac:dyDescent="0.2">
      <c r="A1229" s="31"/>
      <c r="B1229" s="83"/>
      <c r="D1229" s="86"/>
      <c r="E1229" s="75"/>
      <c r="G1229" s="86"/>
      <c r="H1229" s="75"/>
      <c r="J1229" s="86"/>
      <c r="K1229" s="75"/>
      <c r="M1229" s="86"/>
      <c r="N1229" s="75"/>
      <c r="P1229" s="86"/>
      <c r="Q1229" s="75"/>
      <c r="S1229" s="86"/>
      <c r="T1229" s="75"/>
      <c r="V1229" s="86"/>
      <c r="W1229" s="75"/>
      <c r="Y1229" s="86"/>
      <c r="Z1229" s="75"/>
      <c r="AB1229" s="86"/>
      <c r="AC1229" s="75"/>
      <c r="AE1229" s="86"/>
      <c r="AF1229" s="75"/>
      <c r="AH1229" s="86"/>
      <c r="AI1229" s="75"/>
      <c r="AK1229" s="86"/>
      <c r="AL1229" s="75"/>
    </row>
    <row r="1230" spans="1:38" x14ac:dyDescent="0.2">
      <c r="A1230" s="31"/>
      <c r="B1230" s="83"/>
      <c r="D1230" s="86"/>
      <c r="E1230" s="75"/>
      <c r="G1230" s="86"/>
      <c r="H1230" s="75"/>
      <c r="J1230" s="86"/>
      <c r="K1230" s="75"/>
      <c r="M1230" s="86"/>
      <c r="N1230" s="75"/>
      <c r="P1230" s="86"/>
      <c r="Q1230" s="75"/>
      <c r="S1230" s="86"/>
      <c r="T1230" s="75"/>
      <c r="V1230" s="86"/>
      <c r="W1230" s="75"/>
      <c r="Y1230" s="86"/>
      <c r="Z1230" s="75"/>
      <c r="AB1230" s="86"/>
      <c r="AC1230" s="75"/>
      <c r="AE1230" s="86"/>
      <c r="AF1230" s="75"/>
      <c r="AH1230" s="86"/>
      <c r="AI1230" s="75"/>
      <c r="AK1230" s="86"/>
      <c r="AL1230" s="75"/>
    </row>
    <row r="1231" spans="1:38" x14ac:dyDescent="0.2">
      <c r="A1231" s="31"/>
      <c r="B1231" s="83"/>
      <c r="D1231" s="86"/>
      <c r="E1231" s="75"/>
      <c r="G1231" s="86"/>
      <c r="H1231" s="75"/>
      <c r="J1231" s="86"/>
      <c r="K1231" s="75"/>
      <c r="M1231" s="86"/>
      <c r="N1231" s="75"/>
      <c r="P1231" s="86"/>
      <c r="Q1231" s="75"/>
      <c r="S1231" s="86"/>
      <c r="T1231" s="75"/>
      <c r="V1231" s="86"/>
      <c r="W1231" s="75"/>
      <c r="Y1231" s="86"/>
      <c r="Z1231" s="75"/>
      <c r="AB1231" s="86"/>
      <c r="AC1231" s="75"/>
      <c r="AE1231" s="86"/>
      <c r="AF1231" s="75"/>
      <c r="AH1231" s="86"/>
      <c r="AI1231" s="75"/>
      <c r="AK1231" s="86"/>
      <c r="AL1231" s="75"/>
    </row>
    <row r="1232" spans="1:38" x14ac:dyDescent="0.2">
      <c r="A1232" s="31"/>
      <c r="B1232" s="83"/>
      <c r="D1232" s="86"/>
      <c r="E1232" s="75"/>
      <c r="G1232" s="86"/>
      <c r="H1232" s="75"/>
      <c r="J1232" s="86"/>
      <c r="K1232" s="75"/>
      <c r="M1232" s="86"/>
      <c r="N1232" s="75"/>
      <c r="P1232" s="86"/>
      <c r="Q1232" s="75"/>
      <c r="S1232" s="86"/>
      <c r="T1232" s="75"/>
      <c r="V1232" s="86"/>
      <c r="W1232" s="75"/>
      <c r="Y1232" s="86"/>
      <c r="Z1232" s="75"/>
      <c r="AB1232" s="86"/>
      <c r="AC1232" s="75"/>
      <c r="AE1232" s="86"/>
      <c r="AF1232" s="75"/>
      <c r="AH1232" s="86"/>
      <c r="AI1232" s="75"/>
      <c r="AK1232" s="86"/>
      <c r="AL1232" s="75"/>
    </row>
    <row r="1233" spans="1:38" x14ac:dyDescent="0.2">
      <c r="A1233" s="31"/>
      <c r="B1233" s="83"/>
      <c r="D1233" s="86"/>
      <c r="E1233" s="75"/>
      <c r="G1233" s="86"/>
      <c r="H1233" s="75"/>
      <c r="J1233" s="86"/>
      <c r="K1233" s="75"/>
      <c r="M1233" s="86"/>
      <c r="N1233" s="75"/>
      <c r="P1233" s="86"/>
      <c r="Q1233" s="75"/>
      <c r="S1233" s="86"/>
      <c r="T1233" s="75"/>
      <c r="V1233" s="86"/>
      <c r="W1233" s="75"/>
      <c r="Y1233" s="86"/>
      <c r="Z1233" s="75"/>
      <c r="AB1233" s="86"/>
      <c r="AC1233" s="75"/>
      <c r="AE1233" s="86"/>
      <c r="AF1233" s="75"/>
      <c r="AH1233" s="86"/>
      <c r="AI1233" s="75"/>
      <c r="AK1233" s="86"/>
      <c r="AL1233" s="75"/>
    </row>
    <row r="1234" spans="1:38" x14ac:dyDescent="0.2">
      <c r="A1234" s="31"/>
      <c r="B1234" s="83"/>
      <c r="D1234" s="86"/>
      <c r="E1234" s="75"/>
      <c r="G1234" s="86"/>
      <c r="H1234" s="75"/>
      <c r="J1234" s="86"/>
      <c r="K1234" s="75"/>
      <c r="M1234" s="86"/>
      <c r="N1234" s="75"/>
      <c r="P1234" s="86"/>
      <c r="Q1234" s="75"/>
      <c r="S1234" s="86"/>
      <c r="T1234" s="75"/>
      <c r="V1234" s="86"/>
      <c r="W1234" s="75"/>
      <c r="Y1234" s="86"/>
      <c r="Z1234" s="75"/>
      <c r="AB1234" s="86"/>
      <c r="AC1234" s="75"/>
      <c r="AE1234" s="86"/>
      <c r="AF1234" s="75"/>
      <c r="AH1234" s="86"/>
      <c r="AI1234" s="75"/>
      <c r="AK1234" s="86"/>
      <c r="AL1234" s="75"/>
    </row>
    <row r="1235" spans="1:38" x14ac:dyDescent="0.2">
      <c r="A1235" s="31"/>
      <c r="B1235" s="83"/>
      <c r="D1235" s="86"/>
      <c r="E1235" s="75"/>
      <c r="G1235" s="86"/>
      <c r="H1235" s="75"/>
      <c r="J1235" s="86"/>
      <c r="K1235" s="75"/>
      <c r="M1235" s="86"/>
      <c r="N1235" s="75"/>
      <c r="P1235" s="86"/>
      <c r="Q1235" s="75"/>
      <c r="S1235" s="86"/>
      <c r="T1235" s="75"/>
      <c r="V1235" s="86"/>
      <c r="W1235" s="75"/>
      <c r="Y1235" s="86"/>
      <c r="Z1235" s="75"/>
      <c r="AB1235" s="86"/>
      <c r="AC1235" s="75"/>
      <c r="AE1235" s="86"/>
      <c r="AF1235" s="75"/>
      <c r="AH1235" s="86"/>
      <c r="AI1235" s="75"/>
      <c r="AK1235" s="86"/>
      <c r="AL1235" s="75"/>
    </row>
    <row r="1236" spans="1:38" x14ac:dyDescent="0.2">
      <c r="A1236" s="31"/>
      <c r="B1236" s="83"/>
      <c r="D1236" s="86"/>
      <c r="E1236" s="75"/>
      <c r="G1236" s="86"/>
      <c r="H1236" s="75"/>
      <c r="J1236" s="86"/>
      <c r="K1236" s="75"/>
      <c r="M1236" s="86"/>
      <c r="N1236" s="75"/>
      <c r="P1236" s="86"/>
      <c r="Q1236" s="75"/>
      <c r="S1236" s="86"/>
      <c r="T1236" s="75"/>
      <c r="V1236" s="86"/>
      <c r="W1236" s="75"/>
      <c r="Y1236" s="86"/>
      <c r="Z1236" s="75"/>
      <c r="AB1236" s="86"/>
      <c r="AC1236" s="75"/>
      <c r="AE1236" s="86"/>
      <c r="AF1236" s="75"/>
      <c r="AH1236" s="86"/>
      <c r="AI1236" s="75"/>
      <c r="AK1236" s="86"/>
      <c r="AL1236" s="75"/>
    </row>
    <row r="1237" spans="1:38" x14ac:dyDescent="0.2">
      <c r="A1237" s="31"/>
      <c r="B1237" s="83"/>
      <c r="D1237" s="86"/>
      <c r="E1237" s="75"/>
      <c r="G1237" s="86"/>
      <c r="H1237" s="75"/>
      <c r="J1237" s="86"/>
      <c r="K1237" s="75"/>
      <c r="M1237" s="86"/>
      <c r="N1237" s="75"/>
      <c r="P1237" s="86"/>
      <c r="Q1237" s="75"/>
      <c r="S1237" s="86"/>
      <c r="T1237" s="75"/>
      <c r="V1237" s="86"/>
      <c r="W1237" s="75"/>
      <c r="Y1237" s="86"/>
      <c r="Z1237" s="75"/>
      <c r="AB1237" s="86"/>
      <c r="AC1237" s="75"/>
      <c r="AE1237" s="86"/>
      <c r="AF1237" s="75"/>
      <c r="AH1237" s="86"/>
      <c r="AI1237" s="75"/>
      <c r="AK1237" s="86"/>
      <c r="AL1237" s="75"/>
    </row>
    <row r="1238" spans="1:38" x14ac:dyDescent="0.2">
      <c r="A1238" s="31"/>
      <c r="B1238" s="83"/>
      <c r="D1238" s="86"/>
      <c r="E1238" s="75"/>
      <c r="G1238" s="86"/>
      <c r="H1238" s="75"/>
      <c r="J1238" s="86"/>
      <c r="K1238" s="75"/>
      <c r="M1238" s="86"/>
      <c r="N1238" s="75"/>
      <c r="P1238" s="86"/>
      <c r="Q1238" s="75"/>
      <c r="S1238" s="86"/>
      <c r="T1238" s="75"/>
      <c r="V1238" s="86"/>
      <c r="W1238" s="75"/>
      <c r="Y1238" s="86"/>
      <c r="Z1238" s="75"/>
      <c r="AB1238" s="86"/>
      <c r="AC1238" s="75"/>
      <c r="AE1238" s="86"/>
      <c r="AF1238" s="75"/>
      <c r="AH1238" s="86"/>
      <c r="AI1238" s="75"/>
      <c r="AK1238" s="86"/>
      <c r="AL1238" s="75"/>
    </row>
    <row r="1239" spans="1:38" x14ac:dyDescent="0.2">
      <c r="A1239" s="31"/>
      <c r="B1239" s="83"/>
      <c r="D1239" s="86"/>
      <c r="E1239" s="75"/>
      <c r="G1239" s="86"/>
      <c r="H1239" s="75"/>
      <c r="J1239" s="86"/>
      <c r="K1239" s="75"/>
      <c r="M1239" s="86"/>
      <c r="N1239" s="75"/>
      <c r="P1239" s="86"/>
      <c r="Q1239" s="75"/>
      <c r="S1239" s="86"/>
      <c r="T1239" s="75"/>
      <c r="V1239" s="86"/>
      <c r="W1239" s="75"/>
      <c r="Y1239" s="86"/>
      <c r="Z1239" s="75"/>
      <c r="AB1239" s="86"/>
      <c r="AC1239" s="75"/>
      <c r="AE1239" s="86"/>
      <c r="AF1239" s="75"/>
      <c r="AH1239" s="86"/>
      <c r="AI1239" s="75"/>
      <c r="AK1239" s="86"/>
      <c r="AL1239" s="75"/>
    </row>
    <row r="1240" spans="1:38" x14ac:dyDescent="0.2">
      <c r="A1240" s="31"/>
      <c r="B1240" s="83"/>
      <c r="D1240" s="86"/>
      <c r="E1240" s="75"/>
      <c r="G1240" s="86"/>
      <c r="H1240" s="75"/>
      <c r="J1240" s="86"/>
      <c r="K1240" s="75"/>
      <c r="M1240" s="86"/>
      <c r="N1240" s="75"/>
      <c r="P1240" s="86"/>
      <c r="Q1240" s="75"/>
      <c r="S1240" s="86"/>
      <c r="T1240" s="75"/>
      <c r="V1240" s="86"/>
      <c r="W1240" s="75"/>
      <c r="Y1240" s="86"/>
      <c r="Z1240" s="75"/>
      <c r="AB1240" s="86"/>
      <c r="AC1240" s="75"/>
      <c r="AE1240" s="86"/>
      <c r="AF1240" s="75"/>
      <c r="AH1240" s="86"/>
      <c r="AI1240" s="75"/>
      <c r="AK1240" s="86"/>
      <c r="AL1240" s="75"/>
    </row>
    <row r="1241" spans="1:38" x14ac:dyDescent="0.2">
      <c r="A1241" s="31"/>
      <c r="B1241" s="83"/>
      <c r="D1241" s="86"/>
      <c r="E1241" s="75"/>
      <c r="G1241" s="86"/>
      <c r="H1241" s="75"/>
      <c r="J1241" s="86"/>
      <c r="K1241" s="75"/>
      <c r="M1241" s="86"/>
      <c r="N1241" s="75"/>
      <c r="P1241" s="86"/>
      <c r="Q1241" s="75"/>
      <c r="S1241" s="86"/>
      <c r="T1241" s="75"/>
      <c r="V1241" s="86"/>
      <c r="W1241" s="75"/>
      <c r="Y1241" s="86"/>
      <c r="Z1241" s="75"/>
      <c r="AB1241" s="86"/>
      <c r="AC1241" s="75"/>
      <c r="AE1241" s="86"/>
      <c r="AF1241" s="75"/>
      <c r="AH1241" s="86"/>
      <c r="AI1241" s="75"/>
      <c r="AK1241" s="86"/>
      <c r="AL1241" s="75"/>
    </row>
    <row r="1242" spans="1:38" x14ac:dyDescent="0.2">
      <c r="A1242" s="31"/>
      <c r="B1242" s="83"/>
      <c r="D1242" s="86"/>
      <c r="E1242" s="75"/>
      <c r="G1242" s="86"/>
      <c r="H1242" s="75"/>
      <c r="J1242" s="86"/>
      <c r="K1242" s="75"/>
      <c r="M1242" s="86"/>
      <c r="N1242" s="75"/>
      <c r="P1242" s="86"/>
      <c r="Q1242" s="75"/>
      <c r="S1242" s="86"/>
      <c r="T1242" s="75"/>
      <c r="V1242" s="86"/>
      <c r="W1242" s="75"/>
      <c r="Y1242" s="86"/>
      <c r="Z1242" s="75"/>
      <c r="AB1242" s="86"/>
      <c r="AC1242" s="75"/>
      <c r="AE1242" s="86"/>
      <c r="AF1242" s="75"/>
      <c r="AH1242" s="86"/>
      <c r="AI1242" s="75"/>
      <c r="AK1242" s="86"/>
      <c r="AL1242" s="75"/>
    </row>
    <row r="1243" spans="1:38" x14ac:dyDescent="0.2">
      <c r="A1243" s="31"/>
      <c r="B1243" s="83"/>
      <c r="D1243" s="86"/>
      <c r="E1243" s="75"/>
      <c r="G1243" s="86"/>
      <c r="H1243" s="75"/>
      <c r="J1243" s="86"/>
      <c r="K1243" s="75"/>
      <c r="M1243" s="86"/>
      <c r="N1243" s="75"/>
      <c r="P1243" s="86"/>
      <c r="Q1243" s="75"/>
      <c r="S1243" s="86"/>
      <c r="T1243" s="75"/>
      <c r="V1243" s="86"/>
      <c r="W1243" s="75"/>
      <c r="Y1243" s="86"/>
      <c r="Z1243" s="75"/>
      <c r="AB1243" s="86"/>
      <c r="AC1243" s="75"/>
      <c r="AE1243" s="86"/>
      <c r="AF1243" s="75"/>
      <c r="AH1243" s="86"/>
      <c r="AI1243" s="75"/>
      <c r="AK1243" s="86"/>
      <c r="AL1243" s="75"/>
    </row>
    <row r="1244" spans="1:38" x14ac:dyDescent="0.2">
      <c r="A1244" s="31"/>
      <c r="B1244" s="83"/>
      <c r="D1244" s="86"/>
      <c r="E1244" s="75"/>
      <c r="G1244" s="86"/>
      <c r="H1244" s="75"/>
      <c r="J1244" s="86"/>
      <c r="K1244" s="75"/>
      <c r="M1244" s="86"/>
      <c r="N1244" s="75"/>
      <c r="P1244" s="86"/>
      <c r="Q1244" s="75"/>
      <c r="S1244" s="86"/>
      <c r="T1244" s="75"/>
      <c r="V1244" s="86"/>
      <c r="W1244" s="75"/>
      <c r="Y1244" s="86"/>
      <c r="Z1244" s="75"/>
      <c r="AB1244" s="86"/>
      <c r="AC1244" s="75"/>
      <c r="AE1244" s="86"/>
      <c r="AF1244" s="75"/>
      <c r="AH1244" s="86"/>
      <c r="AI1244" s="75"/>
      <c r="AK1244" s="86"/>
      <c r="AL1244" s="75"/>
    </row>
    <row r="1245" spans="1:38" x14ac:dyDescent="0.2">
      <c r="A1245" s="31"/>
      <c r="B1245" s="83"/>
      <c r="D1245" s="86"/>
      <c r="E1245" s="75"/>
      <c r="G1245" s="86"/>
      <c r="H1245" s="75"/>
      <c r="J1245" s="86"/>
      <c r="K1245" s="75"/>
      <c r="M1245" s="86"/>
      <c r="N1245" s="75"/>
      <c r="P1245" s="86"/>
      <c r="Q1245" s="75"/>
      <c r="S1245" s="86"/>
      <c r="T1245" s="75"/>
      <c r="V1245" s="86"/>
      <c r="W1245" s="75"/>
      <c r="Y1245" s="86"/>
      <c r="Z1245" s="75"/>
      <c r="AB1245" s="86"/>
      <c r="AC1245" s="75"/>
      <c r="AE1245" s="86"/>
      <c r="AF1245" s="75"/>
      <c r="AH1245" s="86"/>
      <c r="AI1245" s="75"/>
      <c r="AK1245" s="86"/>
      <c r="AL1245" s="75"/>
    </row>
    <row r="1246" spans="1:38" x14ac:dyDescent="0.2">
      <c r="A1246" s="31"/>
      <c r="B1246" s="83"/>
      <c r="D1246" s="86"/>
      <c r="E1246" s="75"/>
      <c r="G1246" s="86"/>
      <c r="H1246" s="75"/>
      <c r="J1246" s="86"/>
      <c r="K1246" s="75"/>
      <c r="M1246" s="86"/>
      <c r="N1246" s="75"/>
      <c r="P1246" s="86"/>
      <c r="Q1246" s="75"/>
      <c r="S1246" s="86"/>
      <c r="T1246" s="75"/>
      <c r="V1246" s="86"/>
      <c r="W1246" s="75"/>
      <c r="Y1246" s="86"/>
      <c r="Z1246" s="75"/>
      <c r="AB1246" s="86"/>
      <c r="AC1246" s="75"/>
      <c r="AE1246" s="86"/>
      <c r="AF1246" s="75"/>
      <c r="AH1246" s="86"/>
      <c r="AI1246" s="75"/>
      <c r="AK1246" s="86"/>
      <c r="AL1246" s="75"/>
    </row>
    <row r="1247" spans="1:38" x14ac:dyDescent="0.2">
      <c r="A1247" s="31"/>
      <c r="B1247" s="83"/>
      <c r="D1247" s="86"/>
      <c r="E1247" s="75"/>
      <c r="G1247" s="86"/>
      <c r="H1247" s="75"/>
      <c r="J1247" s="86"/>
      <c r="K1247" s="75"/>
      <c r="M1247" s="86"/>
      <c r="N1247" s="75"/>
      <c r="P1247" s="86"/>
      <c r="Q1247" s="75"/>
      <c r="S1247" s="86"/>
      <c r="T1247" s="75"/>
      <c r="V1247" s="86"/>
      <c r="W1247" s="75"/>
      <c r="Y1247" s="86"/>
      <c r="Z1247" s="75"/>
      <c r="AB1247" s="86"/>
      <c r="AC1247" s="75"/>
      <c r="AE1247" s="86"/>
      <c r="AF1247" s="75"/>
      <c r="AH1247" s="86"/>
      <c r="AI1247" s="75"/>
      <c r="AK1247" s="86"/>
      <c r="AL1247" s="75"/>
    </row>
    <row r="1248" spans="1:38" x14ac:dyDescent="0.2">
      <c r="A1248" s="31"/>
      <c r="B1248" s="83"/>
      <c r="D1248" s="86"/>
      <c r="E1248" s="75"/>
      <c r="G1248" s="86"/>
      <c r="H1248" s="75"/>
      <c r="J1248" s="86"/>
      <c r="K1248" s="75"/>
      <c r="M1248" s="86"/>
      <c r="N1248" s="75"/>
      <c r="P1248" s="86"/>
      <c r="Q1248" s="75"/>
      <c r="S1248" s="86"/>
      <c r="T1248" s="75"/>
      <c r="V1248" s="86"/>
      <c r="W1248" s="75"/>
      <c r="Y1248" s="86"/>
      <c r="Z1248" s="75"/>
      <c r="AB1248" s="86"/>
      <c r="AC1248" s="75"/>
      <c r="AE1248" s="86"/>
      <c r="AF1248" s="75"/>
      <c r="AH1248" s="86"/>
      <c r="AI1248" s="75"/>
      <c r="AK1248" s="86"/>
      <c r="AL1248" s="75"/>
    </row>
    <row r="1249" spans="1:38" x14ac:dyDescent="0.2">
      <c r="A1249" s="31"/>
      <c r="B1249" s="83"/>
      <c r="D1249" s="86"/>
      <c r="E1249" s="75"/>
      <c r="G1249" s="86"/>
      <c r="H1249" s="75"/>
      <c r="J1249" s="86"/>
      <c r="K1249" s="75"/>
      <c r="M1249" s="86"/>
      <c r="N1249" s="75"/>
      <c r="P1249" s="86"/>
      <c r="Q1249" s="75"/>
      <c r="S1249" s="86"/>
      <c r="T1249" s="75"/>
      <c r="V1249" s="86"/>
      <c r="W1249" s="75"/>
      <c r="Y1249" s="86"/>
      <c r="Z1249" s="75"/>
      <c r="AB1249" s="86"/>
      <c r="AC1249" s="75"/>
      <c r="AE1249" s="86"/>
      <c r="AF1249" s="75"/>
      <c r="AH1249" s="86"/>
      <c r="AI1249" s="75"/>
      <c r="AK1249" s="86"/>
      <c r="AL1249" s="75"/>
    </row>
    <row r="1250" spans="1:38" x14ac:dyDescent="0.2">
      <c r="A1250" s="31"/>
      <c r="B1250" s="83"/>
      <c r="D1250" s="86"/>
      <c r="E1250" s="75"/>
      <c r="G1250" s="86"/>
      <c r="H1250" s="75"/>
      <c r="J1250" s="86"/>
      <c r="K1250" s="75"/>
      <c r="M1250" s="86"/>
      <c r="N1250" s="75"/>
      <c r="P1250" s="86"/>
      <c r="Q1250" s="75"/>
      <c r="S1250" s="86"/>
      <c r="T1250" s="75"/>
      <c r="V1250" s="86"/>
      <c r="W1250" s="75"/>
      <c r="Y1250" s="86"/>
      <c r="Z1250" s="75"/>
      <c r="AB1250" s="86"/>
      <c r="AC1250" s="75"/>
      <c r="AE1250" s="86"/>
      <c r="AF1250" s="75"/>
      <c r="AH1250" s="86"/>
      <c r="AI1250" s="75"/>
      <c r="AK1250" s="86"/>
      <c r="AL1250" s="75"/>
    </row>
    <row r="1251" spans="1:38" x14ac:dyDescent="0.2">
      <c r="A1251" s="31"/>
      <c r="B1251" s="83"/>
      <c r="D1251" s="86"/>
      <c r="E1251" s="75"/>
      <c r="G1251" s="86"/>
      <c r="H1251" s="75"/>
      <c r="J1251" s="86"/>
      <c r="K1251" s="75"/>
      <c r="M1251" s="86"/>
      <c r="N1251" s="75"/>
      <c r="P1251" s="86"/>
      <c r="Q1251" s="75"/>
      <c r="S1251" s="86"/>
      <c r="T1251" s="75"/>
      <c r="V1251" s="86"/>
      <c r="W1251" s="75"/>
      <c r="Y1251" s="86"/>
      <c r="Z1251" s="75"/>
      <c r="AB1251" s="86"/>
      <c r="AC1251" s="75"/>
      <c r="AE1251" s="86"/>
      <c r="AF1251" s="75"/>
      <c r="AH1251" s="86"/>
      <c r="AI1251" s="75"/>
      <c r="AK1251" s="86"/>
      <c r="AL1251" s="75"/>
    </row>
    <row r="1252" spans="1:38" x14ac:dyDescent="0.2">
      <c r="A1252" s="31"/>
      <c r="B1252" s="83"/>
      <c r="D1252" s="86"/>
      <c r="E1252" s="75"/>
      <c r="G1252" s="86"/>
      <c r="H1252" s="75"/>
      <c r="J1252" s="86"/>
      <c r="K1252" s="75"/>
      <c r="M1252" s="86"/>
      <c r="N1252" s="75"/>
      <c r="P1252" s="86"/>
      <c r="Q1252" s="75"/>
      <c r="S1252" s="86"/>
      <c r="T1252" s="75"/>
      <c r="V1252" s="86"/>
      <c r="W1252" s="75"/>
      <c r="Y1252" s="86"/>
      <c r="Z1252" s="75"/>
      <c r="AB1252" s="86"/>
      <c r="AC1252" s="75"/>
      <c r="AE1252" s="86"/>
      <c r="AF1252" s="75"/>
      <c r="AH1252" s="86"/>
      <c r="AI1252" s="75"/>
      <c r="AK1252" s="86"/>
      <c r="AL1252" s="75"/>
    </row>
    <row r="1253" spans="1:38" x14ac:dyDescent="0.2">
      <c r="A1253" s="31"/>
      <c r="B1253" s="83"/>
      <c r="D1253" s="86"/>
      <c r="E1253" s="75"/>
      <c r="G1253" s="86"/>
      <c r="H1253" s="75"/>
      <c r="J1253" s="86"/>
      <c r="K1253" s="75"/>
      <c r="M1253" s="86"/>
      <c r="N1253" s="75"/>
      <c r="P1253" s="86"/>
      <c r="Q1253" s="75"/>
      <c r="S1253" s="86"/>
      <c r="T1253" s="75"/>
      <c r="V1253" s="86"/>
      <c r="W1253" s="75"/>
      <c r="Y1253" s="86"/>
      <c r="Z1253" s="75"/>
      <c r="AB1253" s="86"/>
      <c r="AC1253" s="75"/>
      <c r="AE1253" s="86"/>
      <c r="AF1253" s="75"/>
      <c r="AH1253" s="86"/>
      <c r="AI1253" s="75"/>
      <c r="AK1253" s="86"/>
      <c r="AL1253" s="75"/>
    </row>
    <row r="1254" spans="1:38" x14ac:dyDescent="0.2">
      <c r="A1254" s="31"/>
      <c r="B1254" s="83"/>
      <c r="D1254" s="86"/>
      <c r="E1254" s="75"/>
      <c r="G1254" s="86"/>
      <c r="H1254" s="75"/>
      <c r="J1254" s="86"/>
      <c r="K1254" s="75"/>
      <c r="M1254" s="86"/>
      <c r="N1254" s="75"/>
      <c r="P1254" s="86"/>
      <c r="Q1254" s="75"/>
      <c r="S1254" s="86"/>
      <c r="T1254" s="75"/>
      <c r="V1254" s="86"/>
      <c r="W1254" s="75"/>
      <c r="Y1254" s="86"/>
      <c r="Z1254" s="75"/>
      <c r="AB1254" s="86"/>
      <c r="AC1254" s="75"/>
      <c r="AE1254" s="86"/>
      <c r="AF1254" s="75"/>
      <c r="AH1254" s="86"/>
      <c r="AI1254" s="75"/>
      <c r="AK1254" s="86"/>
      <c r="AL1254" s="75"/>
    </row>
    <row r="1255" spans="1:38" x14ac:dyDescent="0.2">
      <c r="A1255" s="31"/>
      <c r="B1255" s="83"/>
      <c r="D1255" s="86"/>
      <c r="E1255" s="75"/>
      <c r="G1255" s="86"/>
      <c r="H1255" s="75"/>
      <c r="J1255" s="86"/>
      <c r="K1255" s="75"/>
      <c r="M1255" s="86"/>
      <c r="N1255" s="75"/>
      <c r="P1255" s="86"/>
      <c r="Q1255" s="75"/>
      <c r="S1255" s="86"/>
      <c r="T1255" s="75"/>
      <c r="V1255" s="86"/>
      <c r="W1255" s="75"/>
      <c r="Y1255" s="86"/>
      <c r="Z1255" s="75"/>
      <c r="AB1255" s="86"/>
      <c r="AC1255" s="75"/>
      <c r="AE1255" s="86"/>
      <c r="AF1255" s="75"/>
      <c r="AH1255" s="86"/>
      <c r="AI1255" s="75"/>
      <c r="AK1255" s="86"/>
      <c r="AL1255" s="75"/>
    </row>
    <row r="1256" spans="1:38" x14ac:dyDescent="0.2">
      <c r="A1256" s="31"/>
      <c r="B1256" s="83"/>
      <c r="D1256" s="86"/>
      <c r="E1256" s="75"/>
      <c r="G1256" s="86"/>
      <c r="H1256" s="75"/>
      <c r="J1256" s="86"/>
      <c r="K1256" s="75"/>
      <c r="M1256" s="86"/>
      <c r="N1256" s="75"/>
      <c r="P1256" s="86"/>
      <c r="Q1256" s="75"/>
      <c r="S1256" s="86"/>
      <c r="T1256" s="75"/>
      <c r="V1256" s="86"/>
      <c r="W1256" s="75"/>
      <c r="Y1256" s="86"/>
      <c r="Z1256" s="75"/>
      <c r="AB1256" s="86"/>
      <c r="AC1256" s="75"/>
      <c r="AE1256" s="86"/>
      <c r="AF1256" s="75"/>
      <c r="AH1256" s="86"/>
      <c r="AI1256" s="75"/>
      <c r="AK1256" s="86"/>
      <c r="AL1256" s="75"/>
    </row>
    <row r="1257" spans="1:38" x14ac:dyDescent="0.2">
      <c r="A1257" s="31"/>
      <c r="B1257" s="83"/>
      <c r="D1257" s="86"/>
      <c r="E1257" s="75"/>
      <c r="G1257" s="86"/>
      <c r="H1257" s="75"/>
      <c r="J1257" s="86"/>
      <c r="K1257" s="75"/>
      <c r="M1257" s="86"/>
      <c r="N1257" s="75"/>
      <c r="P1257" s="86"/>
      <c r="Q1257" s="75"/>
      <c r="S1257" s="86"/>
      <c r="T1257" s="75"/>
      <c r="V1257" s="86"/>
      <c r="W1257" s="75"/>
      <c r="Y1257" s="86"/>
      <c r="Z1257" s="75"/>
      <c r="AB1257" s="86"/>
      <c r="AC1257" s="75"/>
      <c r="AE1257" s="86"/>
      <c r="AF1257" s="75"/>
      <c r="AH1257" s="86"/>
      <c r="AI1257" s="75"/>
      <c r="AK1257" s="86"/>
      <c r="AL1257" s="75"/>
    </row>
    <row r="1258" spans="1:38" x14ac:dyDescent="0.2">
      <c r="A1258" s="31"/>
      <c r="B1258" s="83"/>
      <c r="D1258" s="86"/>
      <c r="E1258" s="75"/>
      <c r="G1258" s="86"/>
      <c r="H1258" s="75"/>
      <c r="J1258" s="86"/>
      <c r="K1258" s="75"/>
      <c r="M1258" s="86"/>
      <c r="N1258" s="75"/>
      <c r="P1258" s="86"/>
      <c r="Q1258" s="75"/>
      <c r="S1258" s="86"/>
      <c r="T1258" s="75"/>
      <c r="V1258" s="86"/>
      <c r="W1258" s="75"/>
      <c r="Y1258" s="86"/>
      <c r="Z1258" s="75"/>
      <c r="AB1258" s="86"/>
      <c r="AC1258" s="75"/>
      <c r="AE1258" s="86"/>
      <c r="AF1258" s="75"/>
      <c r="AH1258" s="86"/>
      <c r="AI1258" s="75"/>
      <c r="AK1258" s="86"/>
      <c r="AL1258" s="75"/>
    </row>
    <row r="1259" spans="1:38" x14ac:dyDescent="0.2">
      <c r="A1259" s="31"/>
      <c r="B1259" s="83"/>
      <c r="D1259" s="86"/>
      <c r="E1259" s="75"/>
      <c r="G1259" s="86"/>
      <c r="H1259" s="75"/>
      <c r="J1259" s="86"/>
      <c r="K1259" s="75"/>
      <c r="M1259" s="86"/>
      <c r="N1259" s="75"/>
      <c r="P1259" s="86"/>
      <c r="Q1259" s="75"/>
      <c r="S1259" s="86"/>
      <c r="T1259" s="75"/>
      <c r="V1259" s="86"/>
      <c r="W1259" s="75"/>
      <c r="Y1259" s="86"/>
      <c r="Z1259" s="75"/>
      <c r="AB1259" s="86"/>
      <c r="AC1259" s="75"/>
      <c r="AE1259" s="86"/>
      <c r="AF1259" s="75"/>
      <c r="AH1259" s="86"/>
      <c r="AI1259" s="75"/>
      <c r="AK1259" s="86"/>
      <c r="AL1259" s="75"/>
    </row>
    <row r="1260" spans="1:38" x14ac:dyDescent="0.2">
      <c r="A1260" s="31"/>
      <c r="B1260" s="83"/>
      <c r="D1260" s="86"/>
      <c r="E1260" s="75"/>
      <c r="G1260" s="86"/>
      <c r="H1260" s="75"/>
      <c r="J1260" s="86"/>
      <c r="K1260" s="75"/>
      <c r="M1260" s="86"/>
      <c r="N1260" s="75"/>
      <c r="P1260" s="86"/>
      <c r="Q1260" s="75"/>
      <c r="S1260" s="86"/>
      <c r="T1260" s="75"/>
      <c r="V1260" s="86"/>
      <c r="W1260" s="75"/>
      <c r="Y1260" s="86"/>
      <c r="Z1260" s="75"/>
      <c r="AB1260" s="86"/>
      <c r="AC1260" s="75"/>
      <c r="AE1260" s="86"/>
      <c r="AF1260" s="75"/>
      <c r="AH1260" s="86"/>
      <c r="AI1260" s="75"/>
      <c r="AK1260" s="86"/>
      <c r="AL1260" s="75"/>
    </row>
    <row r="1261" spans="1:38" x14ac:dyDescent="0.2">
      <c r="A1261" s="31"/>
      <c r="B1261" s="83"/>
      <c r="D1261" s="86"/>
      <c r="E1261" s="75"/>
      <c r="G1261" s="86"/>
      <c r="H1261" s="75"/>
      <c r="J1261" s="86"/>
      <c r="K1261" s="75"/>
      <c r="M1261" s="86"/>
      <c r="N1261" s="75"/>
      <c r="P1261" s="86"/>
      <c r="Q1261" s="75"/>
      <c r="S1261" s="86"/>
      <c r="T1261" s="75"/>
      <c r="V1261" s="86"/>
      <c r="W1261" s="75"/>
      <c r="Y1261" s="86"/>
      <c r="Z1261" s="75"/>
      <c r="AB1261" s="86"/>
      <c r="AC1261" s="75"/>
      <c r="AE1261" s="86"/>
      <c r="AF1261" s="75"/>
      <c r="AH1261" s="86"/>
      <c r="AI1261" s="75"/>
      <c r="AK1261" s="86"/>
      <c r="AL1261" s="75"/>
    </row>
    <row r="1262" spans="1:38" x14ac:dyDescent="0.2">
      <c r="A1262" s="31"/>
      <c r="B1262" s="83"/>
      <c r="D1262" s="86"/>
      <c r="E1262" s="75"/>
      <c r="G1262" s="86"/>
      <c r="H1262" s="75"/>
      <c r="J1262" s="86"/>
      <c r="K1262" s="75"/>
      <c r="M1262" s="86"/>
      <c r="N1262" s="75"/>
      <c r="P1262" s="86"/>
      <c r="Q1262" s="75"/>
      <c r="S1262" s="86"/>
      <c r="T1262" s="75"/>
      <c r="V1262" s="86"/>
      <c r="W1262" s="75"/>
      <c r="Y1262" s="86"/>
      <c r="Z1262" s="75"/>
      <c r="AB1262" s="86"/>
      <c r="AC1262" s="75"/>
      <c r="AE1262" s="86"/>
      <c r="AF1262" s="75"/>
      <c r="AH1262" s="86"/>
      <c r="AI1262" s="75"/>
      <c r="AK1262" s="86"/>
      <c r="AL1262" s="75"/>
    </row>
    <row r="1263" spans="1:38" x14ac:dyDescent="0.2">
      <c r="A1263" s="31"/>
      <c r="B1263" s="83"/>
      <c r="D1263" s="86"/>
      <c r="E1263" s="75"/>
      <c r="G1263" s="86"/>
      <c r="H1263" s="75"/>
      <c r="J1263" s="86"/>
      <c r="K1263" s="75"/>
      <c r="M1263" s="86"/>
      <c r="N1263" s="75"/>
      <c r="P1263" s="86"/>
      <c r="Q1263" s="75"/>
      <c r="S1263" s="86"/>
      <c r="T1263" s="75"/>
      <c r="V1263" s="86"/>
      <c r="W1263" s="75"/>
      <c r="Y1263" s="86"/>
      <c r="Z1263" s="75"/>
      <c r="AB1263" s="86"/>
      <c r="AC1263" s="75"/>
      <c r="AE1263" s="86"/>
      <c r="AF1263" s="75"/>
      <c r="AH1263" s="86"/>
      <c r="AI1263" s="75"/>
      <c r="AK1263" s="86"/>
      <c r="AL1263" s="75"/>
    </row>
    <row r="1264" spans="1:38" x14ac:dyDescent="0.2">
      <c r="A1264" s="31"/>
      <c r="B1264" s="83"/>
      <c r="D1264" s="86"/>
      <c r="E1264" s="75"/>
      <c r="G1264" s="86"/>
      <c r="H1264" s="75"/>
      <c r="J1264" s="86"/>
      <c r="K1264" s="75"/>
      <c r="M1264" s="86"/>
      <c r="N1264" s="75"/>
      <c r="P1264" s="86"/>
      <c r="Q1264" s="75"/>
      <c r="S1264" s="86"/>
      <c r="T1264" s="75"/>
      <c r="V1264" s="86"/>
      <c r="W1264" s="75"/>
      <c r="Y1264" s="86"/>
      <c r="Z1264" s="75"/>
      <c r="AB1264" s="86"/>
      <c r="AC1264" s="75"/>
      <c r="AE1264" s="86"/>
      <c r="AF1264" s="75"/>
      <c r="AH1264" s="86"/>
      <c r="AI1264" s="75"/>
      <c r="AK1264" s="86"/>
      <c r="AL1264" s="75"/>
    </row>
    <row r="1265" spans="1:38" x14ac:dyDescent="0.2">
      <c r="A1265" s="31"/>
      <c r="B1265" s="83"/>
      <c r="D1265" s="86"/>
      <c r="E1265" s="75"/>
      <c r="G1265" s="86"/>
      <c r="H1265" s="75"/>
      <c r="J1265" s="86"/>
      <c r="K1265" s="75"/>
      <c r="M1265" s="86"/>
      <c r="N1265" s="75"/>
      <c r="P1265" s="86"/>
      <c r="Q1265" s="75"/>
      <c r="S1265" s="86"/>
      <c r="T1265" s="75"/>
      <c r="V1265" s="86"/>
      <c r="W1265" s="75"/>
      <c r="Y1265" s="86"/>
      <c r="Z1265" s="75"/>
      <c r="AB1265" s="86"/>
      <c r="AC1265" s="75"/>
      <c r="AE1265" s="86"/>
      <c r="AF1265" s="75"/>
      <c r="AH1265" s="86"/>
      <c r="AI1265" s="75"/>
      <c r="AK1265" s="86"/>
      <c r="AL1265" s="75"/>
    </row>
    <row r="1266" spans="1:38" x14ac:dyDescent="0.2">
      <c r="A1266" s="31"/>
      <c r="B1266" s="83"/>
      <c r="D1266" s="86"/>
      <c r="E1266" s="75"/>
      <c r="G1266" s="86"/>
      <c r="H1266" s="75"/>
      <c r="J1266" s="86"/>
      <c r="K1266" s="75"/>
      <c r="M1266" s="86"/>
      <c r="N1266" s="75"/>
      <c r="P1266" s="86"/>
      <c r="Q1266" s="75"/>
      <c r="S1266" s="86"/>
      <c r="T1266" s="75"/>
      <c r="V1266" s="86"/>
      <c r="W1266" s="75"/>
      <c r="Y1266" s="86"/>
      <c r="Z1266" s="75"/>
      <c r="AB1266" s="86"/>
      <c r="AC1266" s="75"/>
      <c r="AE1266" s="86"/>
      <c r="AF1266" s="75"/>
      <c r="AH1266" s="86"/>
      <c r="AI1266" s="75"/>
      <c r="AK1266" s="86"/>
      <c r="AL1266" s="75"/>
    </row>
    <row r="1267" spans="1:38" x14ac:dyDescent="0.2">
      <c r="A1267" s="31"/>
      <c r="B1267" s="83"/>
      <c r="D1267" s="86"/>
      <c r="E1267" s="75"/>
      <c r="G1267" s="86"/>
      <c r="H1267" s="75"/>
      <c r="J1267" s="86"/>
      <c r="K1267" s="75"/>
      <c r="M1267" s="86"/>
      <c r="N1267" s="75"/>
      <c r="P1267" s="86"/>
      <c r="Q1267" s="75"/>
      <c r="S1267" s="86"/>
      <c r="T1267" s="75"/>
      <c r="V1267" s="86"/>
      <c r="W1267" s="75"/>
      <c r="Y1267" s="86"/>
      <c r="Z1267" s="75"/>
      <c r="AB1267" s="86"/>
      <c r="AC1267" s="75"/>
      <c r="AE1267" s="86"/>
      <c r="AF1267" s="75"/>
      <c r="AH1267" s="86"/>
      <c r="AI1267" s="75"/>
      <c r="AK1267" s="86"/>
      <c r="AL1267" s="75"/>
    </row>
    <row r="1268" spans="1:38" x14ac:dyDescent="0.2">
      <c r="A1268" s="31"/>
      <c r="B1268" s="83"/>
      <c r="D1268" s="86"/>
      <c r="E1268" s="75"/>
      <c r="G1268" s="86"/>
      <c r="H1268" s="75"/>
      <c r="J1268" s="86"/>
      <c r="K1268" s="75"/>
      <c r="M1268" s="86"/>
      <c r="N1268" s="75"/>
      <c r="P1268" s="86"/>
      <c r="Q1268" s="75"/>
      <c r="S1268" s="86"/>
      <c r="T1268" s="75"/>
      <c r="V1268" s="86"/>
      <c r="W1268" s="75"/>
      <c r="Y1268" s="86"/>
      <c r="Z1268" s="75"/>
      <c r="AB1268" s="86"/>
      <c r="AC1268" s="75"/>
      <c r="AE1268" s="86"/>
      <c r="AF1268" s="75"/>
      <c r="AH1268" s="86"/>
      <c r="AI1268" s="75"/>
      <c r="AK1268" s="86"/>
      <c r="AL1268" s="75"/>
    </row>
    <row r="1269" spans="1:38" x14ac:dyDescent="0.2">
      <c r="A1269" s="31"/>
      <c r="B1269" s="83"/>
      <c r="D1269" s="86"/>
      <c r="E1269" s="75"/>
      <c r="G1269" s="86"/>
      <c r="H1269" s="75"/>
      <c r="J1269" s="86"/>
      <c r="K1269" s="75"/>
      <c r="M1269" s="86"/>
      <c r="N1269" s="75"/>
      <c r="P1269" s="86"/>
      <c r="Q1269" s="75"/>
      <c r="S1269" s="86"/>
      <c r="T1269" s="75"/>
      <c r="V1269" s="86"/>
      <c r="W1269" s="75"/>
      <c r="Y1269" s="86"/>
      <c r="Z1269" s="75"/>
      <c r="AB1269" s="86"/>
      <c r="AC1269" s="75"/>
      <c r="AE1269" s="86"/>
      <c r="AF1269" s="75"/>
      <c r="AH1269" s="86"/>
      <c r="AI1269" s="75"/>
      <c r="AK1269" s="86"/>
      <c r="AL1269" s="75"/>
    </row>
    <row r="1270" spans="1:38" x14ac:dyDescent="0.2">
      <c r="A1270" s="31"/>
      <c r="B1270" s="83"/>
      <c r="D1270" s="86"/>
      <c r="E1270" s="75"/>
      <c r="G1270" s="86"/>
      <c r="H1270" s="75"/>
      <c r="J1270" s="86"/>
      <c r="K1270" s="75"/>
      <c r="M1270" s="86"/>
      <c r="N1270" s="75"/>
      <c r="P1270" s="86"/>
      <c r="Q1270" s="75"/>
      <c r="S1270" s="86"/>
      <c r="T1270" s="75"/>
      <c r="V1270" s="86"/>
      <c r="W1270" s="75"/>
      <c r="Y1270" s="86"/>
      <c r="Z1270" s="75"/>
      <c r="AB1270" s="86"/>
      <c r="AC1270" s="75"/>
      <c r="AE1270" s="86"/>
      <c r="AF1270" s="75"/>
      <c r="AH1270" s="86"/>
      <c r="AI1270" s="75"/>
      <c r="AK1270" s="86"/>
      <c r="AL1270" s="75"/>
    </row>
    <row r="1271" spans="1:38" x14ac:dyDescent="0.2">
      <c r="A1271" s="31"/>
      <c r="B1271" s="83"/>
      <c r="D1271" s="86"/>
      <c r="E1271" s="75"/>
      <c r="G1271" s="86"/>
      <c r="H1271" s="75"/>
      <c r="J1271" s="86"/>
      <c r="K1271" s="75"/>
      <c r="M1271" s="86"/>
      <c r="N1271" s="75"/>
      <c r="P1271" s="86"/>
      <c r="Q1271" s="75"/>
      <c r="S1271" s="86"/>
      <c r="T1271" s="75"/>
      <c r="V1271" s="86"/>
      <c r="W1271" s="75"/>
      <c r="Y1271" s="86"/>
      <c r="Z1271" s="75"/>
      <c r="AB1271" s="86"/>
      <c r="AC1271" s="75"/>
      <c r="AE1271" s="86"/>
      <c r="AF1271" s="75"/>
      <c r="AH1271" s="86"/>
      <c r="AI1271" s="75"/>
      <c r="AK1271" s="86"/>
      <c r="AL1271" s="75"/>
    </row>
    <row r="1272" spans="1:38" x14ac:dyDescent="0.2">
      <c r="A1272" s="31"/>
      <c r="B1272" s="83"/>
      <c r="D1272" s="86"/>
      <c r="E1272" s="75"/>
      <c r="G1272" s="86"/>
      <c r="H1272" s="75"/>
      <c r="J1272" s="86"/>
      <c r="K1272" s="75"/>
      <c r="M1272" s="86"/>
      <c r="N1272" s="75"/>
      <c r="P1272" s="86"/>
      <c r="Q1272" s="75"/>
      <c r="S1272" s="86"/>
      <c r="T1272" s="75"/>
      <c r="V1272" s="86"/>
      <c r="W1272" s="75"/>
      <c r="Y1272" s="86"/>
      <c r="Z1272" s="75"/>
      <c r="AB1272" s="86"/>
      <c r="AC1272" s="75"/>
      <c r="AE1272" s="86"/>
      <c r="AF1272" s="75"/>
      <c r="AH1272" s="86"/>
      <c r="AI1272" s="75"/>
      <c r="AK1272" s="86"/>
      <c r="AL1272" s="75"/>
    </row>
    <row r="1273" spans="1:38" x14ac:dyDescent="0.2">
      <c r="A1273" s="31"/>
      <c r="B1273" s="83"/>
      <c r="D1273" s="86"/>
      <c r="E1273" s="75"/>
      <c r="G1273" s="86"/>
      <c r="H1273" s="75"/>
      <c r="J1273" s="86"/>
      <c r="K1273" s="75"/>
      <c r="M1273" s="86"/>
      <c r="N1273" s="75"/>
      <c r="P1273" s="86"/>
      <c r="Q1273" s="75"/>
      <c r="S1273" s="86"/>
      <c r="T1273" s="75"/>
      <c r="V1273" s="86"/>
      <c r="W1273" s="75"/>
      <c r="Y1273" s="86"/>
      <c r="Z1273" s="75"/>
      <c r="AB1273" s="86"/>
      <c r="AC1273" s="75"/>
      <c r="AE1273" s="86"/>
      <c r="AF1273" s="75"/>
      <c r="AH1273" s="86"/>
      <c r="AI1273" s="75"/>
      <c r="AK1273" s="86"/>
      <c r="AL1273" s="75"/>
    </row>
    <row r="1274" spans="1:38" x14ac:dyDescent="0.2">
      <c r="A1274" s="31"/>
      <c r="B1274" s="83"/>
      <c r="D1274" s="86"/>
      <c r="E1274" s="75"/>
      <c r="G1274" s="86"/>
      <c r="H1274" s="75"/>
      <c r="J1274" s="86"/>
      <c r="K1274" s="75"/>
      <c r="M1274" s="86"/>
      <c r="N1274" s="75"/>
      <c r="P1274" s="86"/>
      <c r="Q1274" s="75"/>
      <c r="S1274" s="86"/>
      <c r="T1274" s="75"/>
      <c r="V1274" s="86"/>
      <c r="W1274" s="75"/>
      <c r="Y1274" s="86"/>
      <c r="Z1274" s="75"/>
      <c r="AB1274" s="86"/>
      <c r="AC1274" s="75"/>
      <c r="AE1274" s="86"/>
      <c r="AF1274" s="75"/>
      <c r="AH1274" s="86"/>
      <c r="AI1274" s="75"/>
      <c r="AK1274" s="86"/>
      <c r="AL1274" s="75"/>
    </row>
    <row r="1275" spans="1:38" x14ac:dyDescent="0.2">
      <c r="A1275" s="31"/>
      <c r="B1275" s="83"/>
      <c r="D1275" s="86"/>
      <c r="E1275" s="75"/>
      <c r="G1275" s="86"/>
      <c r="H1275" s="75"/>
      <c r="J1275" s="86"/>
      <c r="K1275" s="75"/>
      <c r="M1275" s="86"/>
      <c r="N1275" s="75"/>
      <c r="P1275" s="86"/>
      <c r="Q1275" s="75"/>
      <c r="S1275" s="86"/>
      <c r="T1275" s="75"/>
      <c r="V1275" s="86"/>
      <c r="W1275" s="75"/>
      <c r="Y1275" s="86"/>
      <c r="Z1275" s="75"/>
      <c r="AB1275" s="86"/>
      <c r="AC1275" s="75"/>
      <c r="AE1275" s="86"/>
      <c r="AF1275" s="75"/>
      <c r="AH1275" s="86"/>
      <c r="AI1275" s="75"/>
      <c r="AK1275" s="86"/>
      <c r="AL1275" s="75"/>
    </row>
    <row r="1276" spans="1:38" x14ac:dyDescent="0.2">
      <c r="A1276" s="31"/>
      <c r="B1276" s="83"/>
      <c r="D1276" s="86"/>
      <c r="E1276" s="75"/>
      <c r="G1276" s="86"/>
      <c r="H1276" s="75"/>
      <c r="J1276" s="86"/>
      <c r="K1276" s="75"/>
      <c r="M1276" s="86"/>
      <c r="N1276" s="75"/>
      <c r="P1276" s="86"/>
      <c r="Q1276" s="75"/>
      <c r="S1276" s="86"/>
      <c r="T1276" s="75"/>
      <c r="V1276" s="86"/>
      <c r="W1276" s="75"/>
      <c r="Y1276" s="86"/>
      <c r="Z1276" s="75"/>
      <c r="AB1276" s="86"/>
      <c r="AC1276" s="75"/>
      <c r="AE1276" s="86"/>
      <c r="AF1276" s="75"/>
      <c r="AH1276" s="86"/>
      <c r="AI1276" s="75"/>
      <c r="AK1276" s="86"/>
      <c r="AL1276" s="75"/>
    </row>
    <row r="1277" spans="1:38" x14ac:dyDescent="0.2">
      <c r="A1277" s="31"/>
      <c r="B1277" s="83"/>
      <c r="D1277" s="86"/>
      <c r="E1277" s="75"/>
      <c r="G1277" s="86"/>
      <c r="H1277" s="75"/>
      <c r="J1277" s="86"/>
      <c r="K1277" s="75"/>
      <c r="M1277" s="86"/>
      <c r="N1277" s="75"/>
      <c r="P1277" s="86"/>
      <c r="Q1277" s="75"/>
      <c r="S1277" s="86"/>
      <c r="T1277" s="75"/>
      <c r="V1277" s="86"/>
      <c r="W1277" s="75"/>
      <c r="Y1277" s="86"/>
      <c r="Z1277" s="75"/>
      <c r="AB1277" s="86"/>
      <c r="AC1277" s="75"/>
      <c r="AE1277" s="86"/>
      <c r="AF1277" s="75"/>
      <c r="AH1277" s="86"/>
      <c r="AI1277" s="75"/>
      <c r="AK1277" s="86"/>
      <c r="AL1277" s="75"/>
    </row>
    <row r="1278" spans="1:38" x14ac:dyDescent="0.2">
      <c r="A1278" s="31"/>
      <c r="B1278" s="83"/>
      <c r="D1278" s="86"/>
      <c r="E1278" s="75"/>
      <c r="G1278" s="86"/>
      <c r="H1278" s="75"/>
      <c r="J1278" s="86"/>
      <c r="K1278" s="75"/>
      <c r="M1278" s="86"/>
      <c r="N1278" s="75"/>
      <c r="P1278" s="86"/>
      <c r="Q1278" s="75"/>
      <c r="S1278" s="86"/>
      <c r="T1278" s="75"/>
      <c r="V1278" s="86"/>
      <c r="W1278" s="75"/>
      <c r="Y1278" s="86"/>
      <c r="Z1278" s="75"/>
      <c r="AB1278" s="86"/>
      <c r="AC1278" s="75"/>
      <c r="AE1278" s="86"/>
      <c r="AF1278" s="75"/>
      <c r="AH1278" s="86"/>
      <c r="AI1278" s="75"/>
      <c r="AK1278" s="86"/>
      <c r="AL1278" s="75"/>
    </row>
    <row r="1279" spans="1:38" x14ac:dyDescent="0.2">
      <c r="A1279" s="31"/>
      <c r="B1279" s="83"/>
      <c r="D1279" s="86"/>
      <c r="E1279" s="75"/>
      <c r="G1279" s="86"/>
      <c r="H1279" s="75"/>
      <c r="J1279" s="86"/>
      <c r="K1279" s="75"/>
      <c r="M1279" s="86"/>
      <c r="N1279" s="75"/>
      <c r="P1279" s="86"/>
      <c r="Q1279" s="75"/>
      <c r="S1279" s="86"/>
      <c r="T1279" s="75"/>
      <c r="V1279" s="86"/>
      <c r="W1279" s="75"/>
      <c r="Y1279" s="86"/>
      <c r="Z1279" s="75"/>
      <c r="AB1279" s="86"/>
      <c r="AC1279" s="75"/>
      <c r="AE1279" s="86"/>
      <c r="AF1279" s="75"/>
      <c r="AH1279" s="86"/>
      <c r="AI1279" s="75"/>
      <c r="AK1279" s="86"/>
      <c r="AL1279" s="75"/>
    </row>
    <row r="1280" spans="1:38" x14ac:dyDescent="0.2">
      <c r="A1280" s="31"/>
      <c r="B1280" s="83"/>
      <c r="D1280" s="86"/>
      <c r="E1280" s="75"/>
      <c r="G1280" s="86"/>
      <c r="H1280" s="75"/>
      <c r="J1280" s="86"/>
      <c r="K1280" s="75"/>
      <c r="M1280" s="86"/>
      <c r="N1280" s="75"/>
      <c r="P1280" s="86"/>
      <c r="Q1280" s="75"/>
      <c r="S1280" s="86"/>
      <c r="T1280" s="75"/>
      <c r="V1280" s="86"/>
      <c r="W1280" s="75"/>
      <c r="Y1280" s="86"/>
      <c r="Z1280" s="75"/>
      <c r="AB1280" s="86"/>
      <c r="AC1280" s="75"/>
      <c r="AE1280" s="86"/>
      <c r="AF1280" s="75"/>
      <c r="AH1280" s="86"/>
      <c r="AI1280" s="75"/>
      <c r="AK1280" s="86"/>
      <c r="AL1280" s="75"/>
    </row>
    <row r="1281" spans="1:38" x14ac:dyDescent="0.2">
      <c r="A1281" s="31"/>
      <c r="B1281" s="83"/>
      <c r="D1281" s="86"/>
      <c r="E1281" s="75"/>
      <c r="G1281" s="86"/>
      <c r="H1281" s="75"/>
      <c r="J1281" s="86"/>
      <c r="K1281" s="75"/>
      <c r="M1281" s="86"/>
      <c r="N1281" s="75"/>
      <c r="P1281" s="86"/>
      <c r="Q1281" s="75"/>
      <c r="S1281" s="86"/>
      <c r="T1281" s="75"/>
      <c r="V1281" s="86"/>
      <c r="W1281" s="75"/>
      <c r="Y1281" s="86"/>
      <c r="Z1281" s="75"/>
      <c r="AB1281" s="86"/>
      <c r="AC1281" s="75"/>
      <c r="AE1281" s="86"/>
      <c r="AF1281" s="75"/>
      <c r="AH1281" s="86"/>
      <c r="AI1281" s="75"/>
      <c r="AK1281" s="86"/>
      <c r="AL1281" s="75"/>
    </row>
    <row r="1282" spans="1:38" x14ac:dyDescent="0.2">
      <c r="A1282" s="31"/>
      <c r="B1282" s="83"/>
      <c r="D1282" s="86"/>
      <c r="E1282" s="75"/>
      <c r="G1282" s="86"/>
      <c r="H1282" s="75"/>
      <c r="J1282" s="86"/>
      <c r="K1282" s="75"/>
      <c r="M1282" s="86"/>
      <c r="N1282" s="75"/>
      <c r="P1282" s="86"/>
      <c r="Q1282" s="75"/>
      <c r="S1282" s="86"/>
      <c r="T1282" s="75"/>
      <c r="V1282" s="86"/>
      <c r="W1282" s="75"/>
      <c r="Y1282" s="86"/>
      <c r="Z1282" s="75"/>
      <c r="AB1282" s="86"/>
      <c r="AC1282" s="75"/>
      <c r="AE1282" s="86"/>
      <c r="AF1282" s="75"/>
      <c r="AH1282" s="86"/>
      <c r="AI1282" s="75"/>
      <c r="AK1282" s="86"/>
      <c r="AL1282" s="75"/>
    </row>
    <row r="1283" spans="1:38" x14ac:dyDescent="0.2">
      <c r="A1283" s="31"/>
      <c r="B1283" s="83"/>
      <c r="D1283" s="86"/>
      <c r="E1283" s="75"/>
      <c r="G1283" s="86"/>
      <c r="H1283" s="75"/>
      <c r="J1283" s="86"/>
      <c r="K1283" s="75"/>
      <c r="M1283" s="86"/>
      <c r="N1283" s="75"/>
      <c r="P1283" s="86"/>
      <c r="Q1283" s="75"/>
      <c r="S1283" s="86"/>
      <c r="T1283" s="75"/>
      <c r="V1283" s="86"/>
      <c r="W1283" s="75"/>
      <c r="Y1283" s="86"/>
      <c r="Z1283" s="75"/>
      <c r="AB1283" s="86"/>
      <c r="AC1283" s="75"/>
      <c r="AE1283" s="86"/>
      <c r="AF1283" s="75"/>
      <c r="AH1283" s="86"/>
      <c r="AI1283" s="75"/>
      <c r="AK1283" s="86"/>
      <c r="AL1283" s="75"/>
    </row>
    <row r="1284" spans="1:38" x14ac:dyDescent="0.2">
      <c r="A1284" s="31"/>
      <c r="B1284" s="83"/>
      <c r="D1284" s="86"/>
      <c r="E1284" s="75"/>
      <c r="G1284" s="86"/>
      <c r="H1284" s="75"/>
      <c r="J1284" s="86"/>
      <c r="K1284" s="75"/>
      <c r="M1284" s="86"/>
      <c r="N1284" s="75"/>
      <c r="P1284" s="86"/>
      <c r="Q1284" s="75"/>
      <c r="S1284" s="86"/>
      <c r="T1284" s="75"/>
      <c r="V1284" s="86"/>
      <c r="W1284" s="75"/>
      <c r="Y1284" s="86"/>
      <c r="Z1284" s="75"/>
      <c r="AB1284" s="86"/>
      <c r="AC1284" s="75"/>
      <c r="AE1284" s="86"/>
      <c r="AF1284" s="75"/>
      <c r="AH1284" s="86"/>
      <c r="AI1284" s="75"/>
      <c r="AK1284" s="86"/>
      <c r="AL1284" s="75"/>
    </row>
    <row r="1285" spans="1:38" x14ac:dyDescent="0.2">
      <c r="A1285" s="31"/>
      <c r="B1285" s="83"/>
      <c r="D1285" s="86"/>
      <c r="E1285" s="75"/>
      <c r="G1285" s="86"/>
      <c r="H1285" s="75"/>
      <c r="J1285" s="86"/>
      <c r="K1285" s="75"/>
      <c r="M1285" s="86"/>
      <c r="N1285" s="75"/>
      <c r="P1285" s="86"/>
      <c r="Q1285" s="75"/>
      <c r="S1285" s="86"/>
      <c r="T1285" s="75"/>
      <c r="V1285" s="86"/>
      <c r="W1285" s="75"/>
      <c r="Y1285" s="86"/>
      <c r="Z1285" s="75"/>
      <c r="AB1285" s="86"/>
      <c r="AC1285" s="75"/>
      <c r="AE1285" s="86"/>
      <c r="AF1285" s="75"/>
      <c r="AH1285" s="86"/>
      <c r="AI1285" s="75"/>
      <c r="AK1285" s="86"/>
      <c r="AL1285" s="75"/>
    </row>
    <row r="1286" spans="1:38" x14ac:dyDescent="0.2">
      <c r="A1286" s="31"/>
      <c r="B1286" s="83"/>
      <c r="D1286" s="86"/>
      <c r="E1286" s="75"/>
      <c r="G1286" s="86"/>
      <c r="H1286" s="75"/>
      <c r="J1286" s="86"/>
      <c r="K1286" s="75"/>
      <c r="M1286" s="86"/>
      <c r="N1286" s="75"/>
      <c r="P1286" s="86"/>
      <c r="Q1286" s="75"/>
      <c r="S1286" s="86"/>
      <c r="T1286" s="75"/>
      <c r="V1286" s="86"/>
      <c r="W1286" s="75"/>
      <c r="Y1286" s="86"/>
      <c r="Z1286" s="75"/>
      <c r="AB1286" s="86"/>
      <c r="AC1286" s="75"/>
      <c r="AE1286" s="86"/>
      <c r="AF1286" s="75"/>
      <c r="AH1286" s="86"/>
      <c r="AI1286" s="75"/>
      <c r="AK1286" s="86"/>
      <c r="AL1286" s="75"/>
    </row>
    <row r="1287" spans="1:38" x14ac:dyDescent="0.2">
      <c r="A1287" s="31"/>
      <c r="B1287" s="83"/>
      <c r="D1287" s="86"/>
      <c r="E1287" s="75"/>
      <c r="G1287" s="86"/>
      <c r="H1287" s="75"/>
      <c r="J1287" s="86"/>
      <c r="K1287" s="75"/>
      <c r="M1287" s="86"/>
      <c r="N1287" s="75"/>
      <c r="P1287" s="86"/>
      <c r="Q1287" s="75"/>
      <c r="S1287" s="86"/>
      <c r="T1287" s="75"/>
      <c r="V1287" s="86"/>
      <c r="W1287" s="75"/>
      <c r="Y1287" s="86"/>
      <c r="Z1287" s="75"/>
      <c r="AB1287" s="86"/>
      <c r="AC1287" s="75"/>
      <c r="AE1287" s="86"/>
      <c r="AF1287" s="75"/>
      <c r="AH1287" s="86"/>
      <c r="AI1287" s="75"/>
      <c r="AK1287" s="86"/>
      <c r="AL1287" s="75"/>
    </row>
    <row r="1288" spans="1:38" x14ac:dyDescent="0.2">
      <c r="A1288" s="31"/>
      <c r="B1288" s="83"/>
      <c r="D1288" s="86"/>
      <c r="E1288" s="75"/>
      <c r="G1288" s="86"/>
      <c r="H1288" s="75"/>
      <c r="J1288" s="86"/>
      <c r="K1288" s="75"/>
      <c r="M1288" s="86"/>
      <c r="N1288" s="75"/>
      <c r="P1288" s="86"/>
      <c r="Q1288" s="75"/>
      <c r="S1288" s="86"/>
      <c r="T1288" s="75"/>
      <c r="V1288" s="86"/>
      <c r="W1288" s="75"/>
      <c r="Y1288" s="86"/>
      <c r="Z1288" s="75"/>
      <c r="AB1288" s="86"/>
      <c r="AC1288" s="75"/>
      <c r="AE1288" s="86"/>
      <c r="AF1288" s="75"/>
      <c r="AH1288" s="86"/>
      <c r="AI1288" s="75"/>
      <c r="AK1288" s="86"/>
      <c r="AL1288" s="75"/>
    </row>
    <row r="1289" spans="1:38" x14ac:dyDescent="0.2">
      <c r="A1289" s="31"/>
      <c r="B1289" s="83"/>
      <c r="D1289" s="86"/>
      <c r="E1289" s="75"/>
      <c r="G1289" s="86"/>
      <c r="H1289" s="75"/>
      <c r="J1289" s="86"/>
      <c r="K1289" s="75"/>
      <c r="M1289" s="86"/>
      <c r="N1289" s="75"/>
      <c r="P1289" s="86"/>
      <c r="Q1289" s="75"/>
      <c r="S1289" s="86"/>
      <c r="T1289" s="75"/>
      <c r="V1289" s="86"/>
      <c r="W1289" s="75"/>
      <c r="Y1289" s="86"/>
      <c r="Z1289" s="75"/>
      <c r="AB1289" s="86"/>
      <c r="AC1289" s="75"/>
      <c r="AE1289" s="86"/>
      <c r="AF1289" s="75"/>
      <c r="AH1289" s="86"/>
      <c r="AI1289" s="75"/>
      <c r="AK1289" s="86"/>
      <c r="AL1289" s="75"/>
    </row>
    <row r="1290" spans="1:38" x14ac:dyDescent="0.2">
      <c r="A1290" s="31"/>
      <c r="B1290" s="83"/>
      <c r="D1290" s="86"/>
      <c r="E1290" s="75"/>
      <c r="G1290" s="86"/>
      <c r="H1290" s="75"/>
      <c r="J1290" s="86"/>
      <c r="K1290" s="75"/>
      <c r="M1290" s="86"/>
      <c r="N1290" s="75"/>
      <c r="P1290" s="86"/>
      <c r="Q1290" s="75"/>
      <c r="S1290" s="86"/>
      <c r="T1290" s="75"/>
      <c r="V1290" s="86"/>
      <c r="W1290" s="75"/>
      <c r="Y1290" s="86"/>
      <c r="Z1290" s="75"/>
      <c r="AB1290" s="86"/>
      <c r="AC1290" s="75"/>
      <c r="AE1290" s="86"/>
      <c r="AF1290" s="75"/>
      <c r="AH1290" s="86"/>
      <c r="AI1290" s="75"/>
      <c r="AK1290" s="86"/>
      <c r="AL1290" s="75"/>
    </row>
    <row r="1291" spans="1:38" x14ac:dyDescent="0.2">
      <c r="A1291" s="31"/>
      <c r="B1291" s="83"/>
      <c r="D1291" s="86"/>
      <c r="E1291" s="75"/>
      <c r="G1291" s="86"/>
      <c r="H1291" s="75"/>
      <c r="J1291" s="86"/>
      <c r="K1291" s="75"/>
      <c r="M1291" s="86"/>
      <c r="N1291" s="75"/>
      <c r="P1291" s="86"/>
      <c r="Q1291" s="75"/>
      <c r="S1291" s="86"/>
      <c r="T1291" s="75"/>
      <c r="V1291" s="86"/>
      <c r="W1291" s="75"/>
      <c r="Y1291" s="86"/>
      <c r="Z1291" s="75"/>
      <c r="AB1291" s="86"/>
      <c r="AC1291" s="75"/>
      <c r="AE1291" s="86"/>
      <c r="AF1291" s="75"/>
      <c r="AH1291" s="86"/>
      <c r="AI1291" s="75"/>
      <c r="AK1291" s="86"/>
      <c r="AL1291" s="75"/>
    </row>
    <row r="1292" spans="1:38" x14ac:dyDescent="0.2">
      <c r="A1292" s="31"/>
      <c r="B1292" s="83"/>
      <c r="D1292" s="86"/>
      <c r="E1292" s="75"/>
      <c r="G1292" s="86"/>
      <c r="H1292" s="75"/>
      <c r="J1292" s="86"/>
      <c r="K1292" s="75"/>
      <c r="M1292" s="86"/>
      <c r="N1292" s="75"/>
      <c r="P1292" s="86"/>
      <c r="Q1292" s="75"/>
      <c r="S1292" s="86"/>
      <c r="T1292" s="75"/>
      <c r="V1292" s="86"/>
      <c r="W1292" s="75"/>
      <c r="Y1292" s="86"/>
      <c r="Z1292" s="75"/>
      <c r="AB1292" s="86"/>
      <c r="AC1292" s="75"/>
      <c r="AE1292" s="86"/>
      <c r="AF1292" s="75"/>
      <c r="AH1292" s="86"/>
      <c r="AI1292" s="75"/>
      <c r="AK1292" s="86"/>
      <c r="AL1292" s="75"/>
    </row>
    <row r="1293" spans="1:38" x14ac:dyDescent="0.2">
      <c r="A1293" s="31"/>
      <c r="B1293" s="83"/>
      <c r="D1293" s="86"/>
      <c r="E1293" s="75"/>
      <c r="G1293" s="86"/>
      <c r="H1293" s="75"/>
      <c r="J1293" s="86"/>
      <c r="K1293" s="75"/>
      <c r="M1293" s="86"/>
      <c r="N1293" s="75"/>
      <c r="P1293" s="86"/>
      <c r="Q1293" s="75"/>
      <c r="S1293" s="86"/>
      <c r="T1293" s="75"/>
      <c r="V1293" s="86"/>
      <c r="W1293" s="75"/>
      <c r="Y1293" s="86"/>
      <c r="Z1293" s="75"/>
      <c r="AB1293" s="86"/>
      <c r="AC1293" s="75"/>
      <c r="AE1293" s="86"/>
      <c r="AF1293" s="75"/>
      <c r="AH1293" s="86"/>
      <c r="AI1293" s="75"/>
      <c r="AK1293" s="86"/>
      <c r="AL1293" s="75"/>
    </row>
    <row r="1294" spans="1:38" x14ac:dyDescent="0.2">
      <c r="A1294" s="31"/>
      <c r="B1294" s="83"/>
      <c r="D1294" s="86"/>
      <c r="E1294" s="75"/>
      <c r="G1294" s="86"/>
      <c r="H1294" s="75"/>
      <c r="J1294" s="86"/>
      <c r="K1294" s="75"/>
      <c r="M1294" s="86"/>
      <c r="N1294" s="75"/>
      <c r="P1294" s="86"/>
      <c r="Q1294" s="75"/>
      <c r="S1294" s="86"/>
      <c r="T1294" s="75"/>
      <c r="V1294" s="86"/>
      <c r="W1294" s="75"/>
      <c r="Y1294" s="86"/>
      <c r="Z1294" s="75"/>
      <c r="AB1294" s="86"/>
      <c r="AC1294" s="75"/>
      <c r="AE1294" s="86"/>
      <c r="AF1294" s="75"/>
      <c r="AH1294" s="86"/>
      <c r="AI1294" s="75"/>
      <c r="AK1294" s="86"/>
      <c r="AL1294" s="75"/>
    </row>
    <row r="1295" spans="1:38" x14ac:dyDescent="0.2">
      <c r="A1295" s="31"/>
      <c r="B1295" s="83"/>
      <c r="D1295" s="86"/>
      <c r="E1295" s="75"/>
      <c r="G1295" s="86"/>
      <c r="H1295" s="75"/>
      <c r="J1295" s="86"/>
      <c r="K1295" s="75"/>
      <c r="M1295" s="86"/>
      <c r="N1295" s="75"/>
      <c r="P1295" s="86"/>
      <c r="Q1295" s="75"/>
      <c r="S1295" s="86"/>
      <c r="T1295" s="75"/>
      <c r="V1295" s="86"/>
      <c r="W1295" s="75"/>
      <c r="Y1295" s="86"/>
      <c r="Z1295" s="75"/>
      <c r="AB1295" s="86"/>
      <c r="AC1295" s="75"/>
      <c r="AE1295" s="86"/>
      <c r="AF1295" s="75"/>
      <c r="AH1295" s="86"/>
      <c r="AI1295" s="75"/>
      <c r="AK1295" s="86"/>
      <c r="AL1295" s="75"/>
    </row>
    <row r="1296" spans="1:38" x14ac:dyDescent="0.2">
      <c r="A1296" s="31"/>
      <c r="B1296" s="83"/>
      <c r="D1296" s="86"/>
      <c r="E1296" s="75"/>
      <c r="G1296" s="86"/>
      <c r="H1296" s="75"/>
      <c r="J1296" s="86"/>
      <c r="K1296" s="75"/>
      <c r="M1296" s="86"/>
      <c r="N1296" s="75"/>
      <c r="P1296" s="86"/>
      <c r="Q1296" s="75"/>
      <c r="S1296" s="86"/>
      <c r="T1296" s="75"/>
      <c r="V1296" s="86"/>
      <c r="W1296" s="75"/>
      <c r="Y1296" s="86"/>
      <c r="Z1296" s="75"/>
      <c r="AB1296" s="86"/>
      <c r="AC1296" s="75"/>
      <c r="AE1296" s="86"/>
      <c r="AF1296" s="75"/>
      <c r="AH1296" s="86"/>
      <c r="AI1296" s="75"/>
      <c r="AK1296" s="86"/>
      <c r="AL1296" s="75"/>
    </row>
    <row r="1297" spans="1:38" x14ac:dyDescent="0.2">
      <c r="A1297" s="31"/>
      <c r="B1297" s="83"/>
      <c r="D1297" s="86"/>
      <c r="E1297" s="75"/>
      <c r="G1297" s="86"/>
      <c r="H1297" s="75"/>
      <c r="J1297" s="86"/>
      <c r="K1297" s="75"/>
      <c r="M1297" s="86"/>
      <c r="N1297" s="75"/>
      <c r="P1297" s="86"/>
      <c r="Q1297" s="75"/>
      <c r="S1297" s="86"/>
      <c r="T1297" s="75"/>
      <c r="V1297" s="86"/>
      <c r="W1297" s="75"/>
      <c r="Y1297" s="86"/>
      <c r="Z1297" s="75"/>
      <c r="AB1297" s="86"/>
      <c r="AC1297" s="75"/>
      <c r="AE1297" s="86"/>
      <c r="AF1297" s="75"/>
      <c r="AH1297" s="86"/>
      <c r="AI1297" s="75"/>
      <c r="AK1297" s="86"/>
      <c r="AL1297" s="75"/>
    </row>
    <row r="1298" spans="1:38" x14ac:dyDescent="0.2">
      <c r="A1298" s="31"/>
      <c r="B1298" s="83"/>
      <c r="D1298" s="86"/>
      <c r="E1298" s="75"/>
      <c r="G1298" s="86"/>
      <c r="H1298" s="75"/>
      <c r="J1298" s="86"/>
      <c r="K1298" s="75"/>
      <c r="M1298" s="86"/>
      <c r="N1298" s="75"/>
      <c r="P1298" s="86"/>
      <c r="Q1298" s="75"/>
      <c r="S1298" s="86"/>
      <c r="T1298" s="75"/>
      <c r="V1298" s="86"/>
      <c r="W1298" s="75"/>
      <c r="Y1298" s="86"/>
      <c r="Z1298" s="75"/>
      <c r="AB1298" s="86"/>
      <c r="AC1298" s="75"/>
      <c r="AE1298" s="86"/>
      <c r="AF1298" s="75"/>
      <c r="AH1298" s="86"/>
      <c r="AI1298" s="75"/>
      <c r="AK1298" s="86"/>
      <c r="AL1298" s="75"/>
    </row>
    <row r="1299" spans="1:38" x14ac:dyDescent="0.2">
      <c r="A1299" s="31"/>
      <c r="B1299" s="83"/>
      <c r="D1299" s="86"/>
      <c r="E1299" s="75"/>
      <c r="G1299" s="86"/>
      <c r="H1299" s="75"/>
      <c r="J1299" s="86"/>
      <c r="K1299" s="75"/>
      <c r="M1299" s="86"/>
      <c r="N1299" s="75"/>
      <c r="P1299" s="86"/>
      <c r="Q1299" s="75"/>
      <c r="S1299" s="86"/>
      <c r="T1299" s="75"/>
      <c r="V1299" s="86"/>
      <c r="W1299" s="75"/>
      <c r="Y1299" s="86"/>
      <c r="Z1299" s="75"/>
      <c r="AB1299" s="86"/>
      <c r="AC1299" s="75"/>
      <c r="AE1299" s="86"/>
      <c r="AF1299" s="75"/>
      <c r="AH1299" s="86"/>
      <c r="AI1299" s="75"/>
      <c r="AK1299" s="86"/>
      <c r="AL1299" s="75"/>
    </row>
    <row r="1300" spans="1:38" x14ac:dyDescent="0.2">
      <c r="A1300" s="31"/>
      <c r="B1300" s="83"/>
      <c r="D1300" s="86"/>
      <c r="E1300" s="75"/>
      <c r="G1300" s="86"/>
      <c r="H1300" s="75"/>
      <c r="J1300" s="86"/>
      <c r="K1300" s="75"/>
      <c r="M1300" s="86"/>
      <c r="N1300" s="75"/>
      <c r="P1300" s="86"/>
      <c r="Q1300" s="75"/>
      <c r="S1300" s="86"/>
      <c r="T1300" s="75"/>
      <c r="V1300" s="86"/>
      <c r="W1300" s="75"/>
      <c r="Y1300" s="86"/>
      <c r="Z1300" s="75"/>
      <c r="AB1300" s="86"/>
      <c r="AC1300" s="75"/>
      <c r="AE1300" s="86"/>
      <c r="AF1300" s="75"/>
      <c r="AH1300" s="86"/>
      <c r="AI1300" s="75"/>
      <c r="AK1300" s="86"/>
      <c r="AL1300" s="75"/>
    </row>
    <row r="1301" spans="1:38" x14ac:dyDescent="0.2">
      <c r="A1301" s="31"/>
      <c r="B1301" s="83"/>
      <c r="D1301" s="86"/>
      <c r="E1301" s="75"/>
      <c r="G1301" s="86"/>
      <c r="H1301" s="75"/>
      <c r="J1301" s="86"/>
      <c r="K1301" s="75"/>
      <c r="M1301" s="86"/>
      <c r="N1301" s="75"/>
      <c r="P1301" s="86"/>
      <c r="Q1301" s="75"/>
      <c r="S1301" s="86"/>
      <c r="T1301" s="75"/>
      <c r="V1301" s="86"/>
      <c r="W1301" s="75"/>
      <c r="Y1301" s="86"/>
      <c r="Z1301" s="75"/>
      <c r="AB1301" s="86"/>
      <c r="AC1301" s="75"/>
      <c r="AE1301" s="86"/>
      <c r="AF1301" s="75"/>
      <c r="AH1301" s="86"/>
      <c r="AI1301" s="75"/>
      <c r="AK1301" s="86"/>
      <c r="AL1301" s="75"/>
    </row>
    <row r="1302" spans="1:38" x14ac:dyDescent="0.2">
      <c r="A1302" s="31"/>
      <c r="B1302" s="83"/>
      <c r="D1302" s="86"/>
      <c r="E1302" s="75"/>
      <c r="G1302" s="86"/>
      <c r="H1302" s="75"/>
      <c r="J1302" s="86"/>
      <c r="K1302" s="75"/>
      <c r="M1302" s="86"/>
      <c r="N1302" s="75"/>
      <c r="P1302" s="86"/>
      <c r="Q1302" s="75"/>
      <c r="S1302" s="86"/>
      <c r="T1302" s="75"/>
      <c r="V1302" s="86"/>
      <c r="W1302" s="75"/>
      <c r="Y1302" s="86"/>
      <c r="Z1302" s="75"/>
      <c r="AB1302" s="86"/>
      <c r="AC1302" s="75"/>
      <c r="AE1302" s="86"/>
      <c r="AF1302" s="75"/>
      <c r="AH1302" s="86"/>
      <c r="AI1302" s="75"/>
      <c r="AK1302" s="86"/>
      <c r="AL1302" s="75"/>
    </row>
    <row r="1303" spans="1:38" x14ac:dyDescent="0.2">
      <c r="A1303" s="31"/>
      <c r="B1303" s="83"/>
      <c r="D1303" s="86"/>
      <c r="E1303" s="75"/>
      <c r="G1303" s="86"/>
      <c r="H1303" s="75"/>
      <c r="J1303" s="86"/>
      <c r="K1303" s="75"/>
      <c r="M1303" s="86"/>
      <c r="N1303" s="75"/>
      <c r="P1303" s="86"/>
      <c r="Q1303" s="75"/>
      <c r="S1303" s="86"/>
      <c r="T1303" s="75"/>
      <c r="V1303" s="86"/>
      <c r="W1303" s="75"/>
      <c r="Y1303" s="86"/>
      <c r="Z1303" s="75"/>
      <c r="AB1303" s="86"/>
      <c r="AC1303" s="75"/>
      <c r="AE1303" s="86"/>
      <c r="AF1303" s="75"/>
      <c r="AH1303" s="86"/>
      <c r="AI1303" s="75"/>
      <c r="AK1303" s="86"/>
      <c r="AL1303" s="75"/>
    </row>
    <row r="1304" spans="1:38" x14ac:dyDescent="0.2">
      <c r="A1304" s="31"/>
      <c r="B1304" s="83"/>
      <c r="D1304" s="86"/>
      <c r="E1304" s="75"/>
      <c r="G1304" s="86"/>
      <c r="H1304" s="75"/>
      <c r="J1304" s="86"/>
      <c r="K1304" s="75"/>
      <c r="M1304" s="86"/>
      <c r="N1304" s="75"/>
      <c r="P1304" s="86"/>
      <c r="Q1304" s="75"/>
      <c r="S1304" s="86"/>
      <c r="T1304" s="75"/>
      <c r="V1304" s="86"/>
      <c r="W1304" s="75"/>
      <c r="Y1304" s="86"/>
      <c r="Z1304" s="75"/>
      <c r="AB1304" s="86"/>
      <c r="AC1304" s="75"/>
      <c r="AE1304" s="86"/>
      <c r="AF1304" s="75"/>
      <c r="AH1304" s="86"/>
      <c r="AI1304" s="75"/>
      <c r="AK1304" s="86"/>
      <c r="AL1304" s="75"/>
    </row>
    <row r="1305" spans="1:38" x14ac:dyDescent="0.2">
      <c r="A1305" s="31"/>
      <c r="B1305" s="83"/>
      <c r="D1305" s="86"/>
      <c r="E1305" s="75"/>
      <c r="G1305" s="86"/>
      <c r="H1305" s="75"/>
      <c r="J1305" s="86"/>
      <c r="K1305" s="75"/>
      <c r="M1305" s="86"/>
      <c r="N1305" s="75"/>
      <c r="P1305" s="86"/>
      <c r="Q1305" s="75"/>
      <c r="S1305" s="86"/>
      <c r="T1305" s="75"/>
      <c r="V1305" s="86"/>
      <c r="W1305" s="75"/>
      <c r="Y1305" s="86"/>
      <c r="Z1305" s="75"/>
      <c r="AB1305" s="86"/>
      <c r="AC1305" s="75"/>
      <c r="AE1305" s="86"/>
      <c r="AF1305" s="75"/>
      <c r="AH1305" s="86"/>
      <c r="AI1305" s="75"/>
      <c r="AK1305" s="86"/>
      <c r="AL1305" s="75"/>
    </row>
    <row r="1306" spans="1:38" x14ac:dyDescent="0.2">
      <c r="A1306" s="31"/>
      <c r="B1306" s="83"/>
      <c r="D1306" s="86"/>
      <c r="E1306" s="75"/>
      <c r="G1306" s="86"/>
      <c r="H1306" s="75"/>
      <c r="J1306" s="86"/>
      <c r="K1306" s="75"/>
      <c r="M1306" s="86"/>
      <c r="N1306" s="75"/>
      <c r="P1306" s="86"/>
      <c r="Q1306" s="75"/>
      <c r="S1306" s="86"/>
      <c r="T1306" s="75"/>
      <c r="V1306" s="86"/>
      <c r="W1306" s="75"/>
      <c r="Y1306" s="86"/>
      <c r="Z1306" s="75"/>
      <c r="AB1306" s="86"/>
      <c r="AC1306" s="75"/>
      <c r="AE1306" s="86"/>
      <c r="AF1306" s="75"/>
      <c r="AH1306" s="86"/>
      <c r="AI1306" s="75"/>
      <c r="AK1306" s="86"/>
      <c r="AL1306" s="75"/>
    </row>
    <row r="1307" spans="1:38" x14ac:dyDescent="0.2">
      <c r="A1307" s="31"/>
      <c r="B1307" s="83"/>
      <c r="D1307" s="86"/>
      <c r="E1307" s="75"/>
      <c r="G1307" s="86"/>
      <c r="H1307" s="75"/>
      <c r="J1307" s="86"/>
      <c r="K1307" s="75"/>
      <c r="M1307" s="86"/>
      <c r="N1307" s="75"/>
      <c r="P1307" s="86"/>
      <c r="Q1307" s="75"/>
      <c r="S1307" s="86"/>
      <c r="T1307" s="75"/>
      <c r="V1307" s="86"/>
      <c r="W1307" s="75"/>
      <c r="Y1307" s="86"/>
      <c r="Z1307" s="75"/>
      <c r="AB1307" s="86"/>
      <c r="AC1307" s="75"/>
      <c r="AE1307" s="86"/>
      <c r="AF1307" s="75"/>
      <c r="AH1307" s="86"/>
      <c r="AI1307" s="75"/>
      <c r="AK1307" s="86"/>
      <c r="AL1307" s="75"/>
    </row>
    <row r="1308" spans="1:38" x14ac:dyDescent="0.2">
      <c r="A1308" s="31"/>
      <c r="B1308" s="83"/>
      <c r="D1308" s="86"/>
      <c r="E1308" s="75"/>
      <c r="G1308" s="86"/>
      <c r="H1308" s="75"/>
      <c r="J1308" s="86"/>
      <c r="K1308" s="75"/>
      <c r="M1308" s="86"/>
      <c r="N1308" s="75"/>
      <c r="P1308" s="86"/>
      <c r="Q1308" s="75"/>
      <c r="S1308" s="86"/>
      <c r="T1308" s="75"/>
      <c r="V1308" s="86"/>
      <c r="W1308" s="75"/>
      <c r="Y1308" s="86"/>
      <c r="Z1308" s="75"/>
      <c r="AB1308" s="86"/>
      <c r="AC1308" s="75"/>
      <c r="AE1308" s="86"/>
      <c r="AF1308" s="75"/>
      <c r="AH1308" s="86"/>
      <c r="AI1308" s="75"/>
      <c r="AK1308" s="86"/>
      <c r="AL1308" s="75"/>
    </row>
    <row r="1309" spans="1:38" x14ac:dyDescent="0.2">
      <c r="A1309" s="31"/>
      <c r="B1309" s="83"/>
      <c r="D1309" s="86"/>
      <c r="E1309" s="75"/>
      <c r="G1309" s="86"/>
      <c r="H1309" s="75"/>
      <c r="J1309" s="86"/>
      <c r="K1309" s="75"/>
      <c r="M1309" s="86"/>
      <c r="N1309" s="75"/>
      <c r="P1309" s="86"/>
      <c r="Q1309" s="75"/>
      <c r="S1309" s="86"/>
      <c r="T1309" s="75"/>
      <c r="V1309" s="86"/>
      <c r="W1309" s="75"/>
      <c r="Y1309" s="86"/>
      <c r="Z1309" s="75"/>
      <c r="AB1309" s="86"/>
      <c r="AC1309" s="75"/>
      <c r="AE1309" s="86"/>
      <c r="AF1309" s="75"/>
      <c r="AH1309" s="86"/>
      <c r="AI1309" s="75"/>
      <c r="AK1309" s="86"/>
      <c r="AL1309" s="75"/>
    </row>
    <row r="1310" spans="1:38" x14ac:dyDescent="0.2">
      <c r="A1310" s="31"/>
      <c r="B1310" s="83"/>
      <c r="D1310" s="86"/>
      <c r="E1310" s="75"/>
      <c r="G1310" s="86"/>
      <c r="H1310" s="75"/>
      <c r="J1310" s="86"/>
      <c r="K1310" s="75"/>
      <c r="M1310" s="86"/>
      <c r="N1310" s="75"/>
      <c r="P1310" s="86"/>
      <c r="Q1310" s="75"/>
      <c r="S1310" s="86"/>
      <c r="T1310" s="75"/>
      <c r="V1310" s="86"/>
      <c r="W1310" s="75"/>
      <c r="Y1310" s="86"/>
      <c r="Z1310" s="75"/>
      <c r="AB1310" s="86"/>
      <c r="AC1310" s="75"/>
      <c r="AE1310" s="86"/>
      <c r="AF1310" s="75"/>
      <c r="AH1310" s="86"/>
      <c r="AI1310" s="75"/>
      <c r="AK1310" s="86"/>
      <c r="AL1310" s="75"/>
    </row>
    <row r="1311" spans="1:38" x14ac:dyDescent="0.2">
      <c r="A1311" s="31"/>
      <c r="B1311" s="83"/>
      <c r="D1311" s="86"/>
      <c r="E1311" s="75"/>
      <c r="G1311" s="86"/>
      <c r="H1311" s="75"/>
      <c r="J1311" s="86"/>
      <c r="K1311" s="75"/>
      <c r="M1311" s="86"/>
      <c r="N1311" s="75"/>
      <c r="P1311" s="86"/>
      <c r="Q1311" s="75"/>
      <c r="S1311" s="86"/>
      <c r="T1311" s="75"/>
      <c r="V1311" s="86"/>
      <c r="W1311" s="75"/>
      <c r="Y1311" s="86"/>
      <c r="Z1311" s="75"/>
      <c r="AB1311" s="86"/>
      <c r="AC1311" s="75"/>
      <c r="AE1311" s="86"/>
      <c r="AF1311" s="75"/>
      <c r="AH1311" s="86"/>
      <c r="AI1311" s="75"/>
      <c r="AK1311" s="86"/>
      <c r="AL1311" s="75"/>
    </row>
    <row r="1312" spans="1:38" x14ac:dyDescent="0.2">
      <c r="A1312" s="31"/>
      <c r="B1312" s="83"/>
      <c r="D1312" s="86"/>
      <c r="E1312" s="75"/>
      <c r="G1312" s="86"/>
      <c r="H1312" s="75"/>
      <c r="J1312" s="86"/>
      <c r="K1312" s="75"/>
      <c r="M1312" s="86"/>
      <c r="N1312" s="75"/>
      <c r="P1312" s="86"/>
      <c r="Q1312" s="75"/>
      <c r="S1312" s="86"/>
      <c r="T1312" s="75"/>
      <c r="V1312" s="86"/>
      <c r="W1312" s="75"/>
      <c r="Y1312" s="86"/>
      <c r="Z1312" s="75"/>
      <c r="AB1312" s="86"/>
      <c r="AC1312" s="75"/>
      <c r="AE1312" s="86"/>
      <c r="AF1312" s="75"/>
      <c r="AH1312" s="86"/>
      <c r="AI1312" s="75"/>
      <c r="AK1312" s="86"/>
      <c r="AL1312" s="75"/>
    </row>
    <row r="1313" spans="1:38" x14ac:dyDescent="0.2">
      <c r="A1313" s="31"/>
      <c r="B1313" s="83"/>
      <c r="D1313" s="86"/>
      <c r="E1313" s="75"/>
      <c r="G1313" s="86"/>
      <c r="H1313" s="75"/>
      <c r="J1313" s="86"/>
      <c r="K1313" s="75"/>
      <c r="M1313" s="86"/>
      <c r="N1313" s="75"/>
      <c r="P1313" s="86"/>
      <c r="Q1313" s="75"/>
      <c r="S1313" s="86"/>
      <c r="T1313" s="75"/>
      <c r="V1313" s="86"/>
      <c r="W1313" s="75"/>
      <c r="Y1313" s="86"/>
      <c r="Z1313" s="75"/>
      <c r="AB1313" s="86"/>
      <c r="AC1313" s="75"/>
      <c r="AE1313" s="86"/>
      <c r="AF1313" s="75"/>
      <c r="AH1313" s="86"/>
      <c r="AI1313" s="75"/>
      <c r="AK1313" s="86"/>
      <c r="AL1313" s="75"/>
    </row>
    <row r="1314" spans="1:38" x14ac:dyDescent="0.2">
      <c r="A1314" s="31"/>
      <c r="B1314" s="83"/>
      <c r="D1314" s="86"/>
      <c r="E1314" s="75"/>
      <c r="G1314" s="86"/>
      <c r="H1314" s="75"/>
      <c r="J1314" s="86"/>
      <c r="K1314" s="75"/>
      <c r="M1314" s="86"/>
      <c r="N1314" s="75"/>
      <c r="P1314" s="86"/>
      <c r="Q1314" s="75"/>
      <c r="S1314" s="86"/>
      <c r="T1314" s="75"/>
      <c r="V1314" s="86"/>
      <c r="W1314" s="75"/>
      <c r="Y1314" s="86"/>
      <c r="Z1314" s="75"/>
      <c r="AB1314" s="86"/>
      <c r="AC1314" s="75"/>
      <c r="AE1314" s="86"/>
      <c r="AF1314" s="75"/>
      <c r="AH1314" s="86"/>
      <c r="AI1314" s="75"/>
      <c r="AK1314" s="86"/>
      <c r="AL1314" s="75"/>
    </row>
    <row r="1315" spans="1:38" x14ac:dyDescent="0.2">
      <c r="A1315" s="31"/>
      <c r="B1315" s="83"/>
      <c r="D1315" s="86"/>
      <c r="E1315" s="75"/>
      <c r="G1315" s="86"/>
      <c r="H1315" s="75"/>
      <c r="J1315" s="86"/>
      <c r="K1315" s="75"/>
      <c r="M1315" s="86"/>
      <c r="N1315" s="75"/>
      <c r="P1315" s="86"/>
      <c r="Q1315" s="75"/>
      <c r="S1315" s="86"/>
      <c r="T1315" s="75"/>
      <c r="V1315" s="86"/>
      <c r="W1315" s="75"/>
      <c r="Y1315" s="86"/>
      <c r="Z1315" s="75"/>
      <c r="AB1315" s="86"/>
      <c r="AC1315" s="75"/>
      <c r="AE1315" s="86"/>
      <c r="AF1315" s="75"/>
      <c r="AH1315" s="86"/>
      <c r="AI1315" s="75"/>
      <c r="AK1315" s="86"/>
      <c r="AL1315" s="75"/>
    </row>
    <row r="1316" spans="1:38" x14ac:dyDescent="0.2">
      <c r="A1316" s="31"/>
      <c r="B1316" s="83"/>
      <c r="D1316" s="86"/>
      <c r="E1316" s="75"/>
      <c r="G1316" s="86"/>
      <c r="H1316" s="75"/>
      <c r="J1316" s="86"/>
      <c r="K1316" s="75"/>
      <c r="M1316" s="86"/>
      <c r="N1316" s="75"/>
      <c r="P1316" s="86"/>
      <c r="Q1316" s="75"/>
      <c r="S1316" s="86"/>
      <c r="T1316" s="75"/>
      <c r="V1316" s="86"/>
      <c r="W1316" s="75"/>
      <c r="Y1316" s="86"/>
      <c r="Z1316" s="75"/>
      <c r="AB1316" s="86"/>
      <c r="AC1316" s="75"/>
      <c r="AE1316" s="86"/>
      <c r="AF1316" s="75"/>
      <c r="AH1316" s="86"/>
      <c r="AI1316" s="75"/>
      <c r="AK1316" s="86"/>
      <c r="AL1316" s="75"/>
    </row>
    <row r="1317" spans="1:38" x14ac:dyDescent="0.2">
      <c r="A1317" s="31"/>
      <c r="B1317" s="83"/>
      <c r="D1317" s="86"/>
      <c r="E1317" s="75"/>
      <c r="G1317" s="86"/>
      <c r="H1317" s="75"/>
      <c r="J1317" s="86"/>
      <c r="K1317" s="75"/>
      <c r="M1317" s="86"/>
      <c r="N1317" s="75"/>
      <c r="P1317" s="86"/>
      <c r="Q1317" s="75"/>
      <c r="S1317" s="86"/>
      <c r="T1317" s="75"/>
      <c r="V1317" s="86"/>
      <c r="W1317" s="75"/>
      <c r="Y1317" s="86"/>
      <c r="Z1317" s="75"/>
      <c r="AB1317" s="86"/>
      <c r="AC1317" s="75"/>
      <c r="AE1317" s="86"/>
      <c r="AF1317" s="75"/>
      <c r="AH1317" s="86"/>
      <c r="AI1317" s="75"/>
      <c r="AK1317" s="86"/>
      <c r="AL1317" s="75"/>
    </row>
    <row r="1318" spans="1:38" x14ac:dyDescent="0.2">
      <c r="A1318" s="31"/>
      <c r="B1318" s="83"/>
      <c r="D1318" s="86"/>
      <c r="E1318" s="75"/>
      <c r="G1318" s="86"/>
      <c r="H1318" s="75"/>
      <c r="J1318" s="86"/>
      <c r="K1318" s="75"/>
      <c r="M1318" s="86"/>
      <c r="N1318" s="75"/>
      <c r="P1318" s="86"/>
      <c r="Q1318" s="75"/>
      <c r="S1318" s="86"/>
      <c r="T1318" s="75"/>
      <c r="V1318" s="86"/>
      <c r="W1318" s="75"/>
      <c r="Y1318" s="86"/>
      <c r="Z1318" s="75"/>
      <c r="AB1318" s="86"/>
      <c r="AC1318" s="75"/>
      <c r="AE1318" s="86"/>
      <c r="AF1318" s="75"/>
      <c r="AH1318" s="86"/>
      <c r="AI1318" s="75"/>
      <c r="AK1318" s="86"/>
      <c r="AL1318" s="75"/>
    </row>
    <row r="1319" spans="1:38" x14ac:dyDescent="0.2">
      <c r="A1319" s="31"/>
      <c r="B1319" s="83"/>
      <c r="D1319" s="86"/>
      <c r="E1319" s="75"/>
      <c r="G1319" s="86"/>
      <c r="H1319" s="75"/>
      <c r="J1319" s="86"/>
      <c r="K1319" s="75"/>
      <c r="M1319" s="86"/>
      <c r="N1319" s="75"/>
      <c r="P1319" s="86"/>
      <c r="Q1319" s="75"/>
      <c r="S1319" s="86"/>
      <c r="T1319" s="75"/>
      <c r="V1319" s="86"/>
      <c r="W1319" s="75"/>
      <c r="Y1319" s="86"/>
      <c r="Z1319" s="75"/>
      <c r="AB1319" s="86"/>
      <c r="AC1319" s="75"/>
      <c r="AE1319" s="86"/>
      <c r="AF1319" s="75"/>
      <c r="AH1319" s="86"/>
      <c r="AI1319" s="75"/>
      <c r="AK1319" s="86"/>
      <c r="AL1319" s="75"/>
    </row>
    <row r="1320" spans="1:38" x14ac:dyDescent="0.2">
      <c r="A1320" s="31"/>
      <c r="B1320" s="83"/>
      <c r="D1320" s="86"/>
      <c r="E1320" s="75"/>
      <c r="G1320" s="86"/>
      <c r="H1320" s="75"/>
      <c r="J1320" s="86"/>
      <c r="K1320" s="75"/>
      <c r="M1320" s="86"/>
      <c r="N1320" s="75"/>
      <c r="P1320" s="86"/>
      <c r="Q1320" s="75"/>
      <c r="S1320" s="86"/>
      <c r="T1320" s="75"/>
      <c r="V1320" s="86"/>
      <c r="W1320" s="75"/>
      <c r="Y1320" s="86"/>
      <c r="Z1320" s="75"/>
      <c r="AB1320" s="86"/>
      <c r="AC1320" s="75"/>
      <c r="AE1320" s="86"/>
      <c r="AF1320" s="75"/>
      <c r="AH1320" s="86"/>
      <c r="AI1320" s="75"/>
      <c r="AK1320" s="86"/>
      <c r="AL1320" s="75"/>
    </row>
    <row r="1321" spans="1:38" x14ac:dyDescent="0.2">
      <c r="A1321" s="31"/>
      <c r="B1321" s="83"/>
      <c r="D1321" s="86"/>
      <c r="E1321" s="75"/>
      <c r="G1321" s="86"/>
      <c r="H1321" s="75"/>
      <c r="J1321" s="86"/>
      <c r="K1321" s="75"/>
      <c r="M1321" s="86"/>
      <c r="N1321" s="75"/>
      <c r="P1321" s="86"/>
      <c r="Q1321" s="75"/>
      <c r="S1321" s="86"/>
      <c r="T1321" s="75"/>
      <c r="V1321" s="86"/>
      <c r="W1321" s="75"/>
      <c r="Y1321" s="86"/>
      <c r="Z1321" s="75"/>
      <c r="AB1321" s="86"/>
      <c r="AC1321" s="75"/>
      <c r="AE1321" s="86"/>
      <c r="AF1321" s="75"/>
      <c r="AH1321" s="86"/>
      <c r="AI1321" s="75"/>
      <c r="AK1321" s="86"/>
      <c r="AL1321" s="75"/>
    </row>
    <row r="1322" spans="1:38" x14ac:dyDescent="0.2">
      <c r="A1322" s="31"/>
      <c r="B1322" s="83"/>
      <c r="D1322" s="86"/>
      <c r="E1322" s="75"/>
      <c r="G1322" s="86"/>
      <c r="H1322" s="75"/>
      <c r="J1322" s="86"/>
      <c r="K1322" s="75"/>
      <c r="M1322" s="86"/>
      <c r="N1322" s="75"/>
      <c r="P1322" s="86"/>
      <c r="Q1322" s="75"/>
      <c r="S1322" s="86"/>
      <c r="T1322" s="75"/>
      <c r="V1322" s="86"/>
      <c r="W1322" s="75"/>
      <c r="Y1322" s="86"/>
      <c r="Z1322" s="75"/>
      <c r="AB1322" s="86"/>
      <c r="AC1322" s="75"/>
      <c r="AE1322" s="86"/>
      <c r="AF1322" s="75"/>
      <c r="AH1322" s="86"/>
      <c r="AI1322" s="75"/>
      <c r="AK1322" s="86"/>
      <c r="AL1322" s="75"/>
    </row>
    <row r="1323" spans="1:38" x14ac:dyDescent="0.2">
      <c r="A1323" s="31"/>
      <c r="B1323" s="83"/>
      <c r="D1323" s="86"/>
      <c r="E1323" s="75"/>
      <c r="G1323" s="86"/>
      <c r="H1323" s="75"/>
      <c r="J1323" s="86"/>
      <c r="K1323" s="75"/>
      <c r="M1323" s="86"/>
      <c r="N1323" s="75"/>
      <c r="P1323" s="86"/>
      <c r="Q1323" s="75"/>
      <c r="S1323" s="86"/>
      <c r="T1323" s="75"/>
      <c r="V1323" s="86"/>
      <c r="W1323" s="75"/>
      <c r="Y1323" s="86"/>
      <c r="Z1323" s="75"/>
      <c r="AB1323" s="86"/>
      <c r="AC1323" s="75"/>
      <c r="AE1323" s="86"/>
      <c r="AF1323" s="75"/>
      <c r="AH1323" s="86"/>
      <c r="AI1323" s="75"/>
      <c r="AK1323" s="86"/>
      <c r="AL1323" s="75"/>
    </row>
    <row r="1324" spans="1:38" x14ac:dyDescent="0.2">
      <c r="A1324" s="31"/>
      <c r="B1324" s="83"/>
      <c r="D1324" s="86"/>
      <c r="E1324" s="75"/>
      <c r="G1324" s="86"/>
      <c r="H1324" s="75"/>
      <c r="J1324" s="86"/>
      <c r="K1324" s="75"/>
      <c r="M1324" s="86"/>
      <c r="N1324" s="75"/>
      <c r="P1324" s="86"/>
      <c r="Q1324" s="75"/>
      <c r="S1324" s="86"/>
      <c r="T1324" s="75"/>
      <c r="V1324" s="86"/>
      <c r="W1324" s="75"/>
      <c r="Y1324" s="86"/>
      <c r="Z1324" s="75"/>
      <c r="AB1324" s="86"/>
      <c r="AC1324" s="75"/>
      <c r="AE1324" s="86"/>
      <c r="AF1324" s="75"/>
      <c r="AH1324" s="86"/>
      <c r="AI1324" s="75"/>
      <c r="AK1324" s="86"/>
      <c r="AL1324" s="75"/>
    </row>
    <row r="1325" spans="1:38" x14ac:dyDescent="0.2">
      <c r="A1325" s="31"/>
      <c r="B1325" s="83"/>
      <c r="D1325" s="86"/>
      <c r="E1325" s="75"/>
      <c r="G1325" s="86"/>
      <c r="H1325" s="75"/>
      <c r="J1325" s="86"/>
      <c r="K1325" s="75"/>
      <c r="M1325" s="86"/>
      <c r="N1325" s="75"/>
      <c r="P1325" s="86"/>
      <c r="Q1325" s="75"/>
      <c r="S1325" s="86"/>
      <c r="T1325" s="75"/>
      <c r="V1325" s="86"/>
      <c r="W1325" s="75"/>
      <c r="Y1325" s="86"/>
      <c r="Z1325" s="75"/>
      <c r="AB1325" s="86"/>
      <c r="AC1325" s="75"/>
      <c r="AE1325" s="86"/>
      <c r="AF1325" s="75"/>
      <c r="AH1325" s="86"/>
      <c r="AI1325" s="75"/>
      <c r="AK1325" s="86"/>
      <c r="AL1325" s="75"/>
    </row>
    <row r="1326" spans="1:38" x14ac:dyDescent="0.2">
      <c r="A1326" s="31"/>
      <c r="B1326" s="83"/>
      <c r="D1326" s="86"/>
      <c r="E1326" s="75"/>
      <c r="G1326" s="86"/>
      <c r="H1326" s="75"/>
      <c r="J1326" s="86"/>
      <c r="K1326" s="75"/>
      <c r="M1326" s="86"/>
      <c r="N1326" s="75"/>
      <c r="P1326" s="86"/>
      <c r="Q1326" s="75"/>
      <c r="S1326" s="86"/>
      <c r="T1326" s="75"/>
      <c r="V1326" s="86"/>
      <c r="W1326" s="75"/>
      <c r="Y1326" s="86"/>
      <c r="Z1326" s="75"/>
      <c r="AB1326" s="86"/>
      <c r="AC1326" s="75"/>
      <c r="AE1326" s="86"/>
      <c r="AF1326" s="75"/>
      <c r="AH1326" s="86"/>
      <c r="AI1326" s="75"/>
      <c r="AK1326" s="86"/>
      <c r="AL1326" s="75"/>
    </row>
    <row r="1327" spans="1:38" x14ac:dyDescent="0.2">
      <c r="A1327" s="31"/>
      <c r="B1327" s="83"/>
      <c r="D1327" s="86"/>
      <c r="E1327" s="75"/>
      <c r="G1327" s="86"/>
      <c r="H1327" s="75"/>
      <c r="J1327" s="86"/>
      <c r="K1327" s="75"/>
      <c r="M1327" s="86"/>
      <c r="N1327" s="75"/>
      <c r="P1327" s="86"/>
      <c r="Q1327" s="75"/>
      <c r="S1327" s="86"/>
      <c r="T1327" s="75"/>
      <c r="V1327" s="86"/>
      <c r="W1327" s="75"/>
      <c r="Y1327" s="86"/>
      <c r="Z1327" s="75"/>
      <c r="AB1327" s="86"/>
      <c r="AC1327" s="75"/>
      <c r="AE1327" s="86"/>
      <c r="AF1327" s="75"/>
      <c r="AH1327" s="86"/>
      <c r="AI1327" s="75"/>
      <c r="AK1327" s="86"/>
      <c r="AL1327" s="75"/>
    </row>
    <row r="1328" spans="1:38" x14ac:dyDescent="0.2">
      <c r="A1328" s="31"/>
      <c r="B1328" s="83"/>
      <c r="D1328" s="86"/>
      <c r="E1328" s="75"/>
      <c r="G1328" s="86"/>
      <c r="H1328" s="75"/>
      <c r="J1328" s="86"/>
      <c r="K1328" s="75"/>
      <c r="M1328" s="86"/>
      <c r="N1328" s="75"/>
      <c r="P1328" s="86"/>
      <c r="Q1328" s="75"/>
      <c r="S1328" s="86"/>
      <c r="T1328" s="75"/>
      <c r="V1328" s="86"/>
      <c r="W1328" s="75"/>
      <c r="Y1328" s="86"/>
      <c r="Z1328" s="75"/>
      <c r="AB1328" s="86"/>
      <c r="AC1328" s="75"/>
      <c r="AE1328" s="86"/>
      <c r="AF1328" s="75"/>
      <c r="AH1328" s="86"/>
      <c r="AI1328" s="75"/>
      <c r="AK1328" s="86"/>
      <c r="AL1328" s="75"/>
    </row>
    <row r="1329" spans="1:38" x14ac:dyDescent="0.2">
      <c r="A1329" s="31"/>
      <c r="B1329" s="83"/>
      <c r="D1329" s="86"/>
      <c r="E1329" s="75"/>
      <c r="G1329" s="86"/>
      <c r="H1329" s="75"/>
      <c r="J1329" s="86"/>
      <c r="K1329" s="75"/>
      <c r="M1329" s="86"/>
      <c r="N1329" s="75"/>
      <c r="P1329" s="86"/>
      <c r="Q1329" s="75"/>
      <c r="S1329" s="86"/>
      <c r="T1329" s="75"/>
      <c r="V1329" s="86"/>
      <c r="W1329" s="75"/>
      <c r="Y1329" s="86"/>
      <c r="Z1329" s="75"/>
      <c r="AB1329" s="86"/>
      <c r="AC1329" s="75"/>
      <c r="AE1329" s="86"/>
      <c r="AF1329" s="75"/>
      <c r="AH1329" s="86"/>
      <c r="AI1329" s="75"/>
      <c r="AK1329" s="86"/>
      <c r="AL1329" s="75"/>
    </row>
    <row r="1330" spans="1:38" x14ac:dyDescent="0.2">
      <c r="A1330" s="31"/>
      <c r="B1330" s="83"/>
      <c r="D1330" s="86"/>
      <c r="E1330" s="75"/>
      <c r="G1330" s="86"/>
      <c r="H1330" s="75"/>
      <c r="J1330" s="86"/>
      <c r="K1330" s="75"/>
      <c r="M1330" s="86"/>
      <c r="N1330" s="75"/>
      <c r="P1330" s="86"/>
      <c r="Q1330" s="75"/>
      <c r="S1330" s="86"/>
      <c r="T1330" s="75"/>
      <c r="V1330" s="86"/>
      <c r="W1330" s="75"/>
      <c r="Y1330" s="86"/>
      <c r="Z1330" s="75"/>
      <c r="AB1330" s="86"/>
      <c r="AC1330" s="75"/>
      <c r="AE1330" s="86"/>
      <c r="AF1330" s="75"/>
      <c r="AH1330" s="86"/>
      <c r="AI1330" s="75"/>
      <c r="AK1330" s="86"/>
      <c r="AL1330" s="75"/>
    </row>
    <row r="1331" spans="1:38" x14ac:dyDescent="0.2">
      <c r="A1331" s="31"/>
      <c r="B1331" s="83"/>
      <c r="D1331" s="86"/>
      <c r="E1331" s="75"/>
      <c r="G1331" s="86"/>
      <c r="H1331" s="75"/>
      <c r="J1331" s="86"/>
      <c r="K1331" s="75"/>
      <c r="M1331" s="86"/>
      <c r="N1331" s="75"/>
      <c r="P1331" s="86"/>
      <c r="Q1331" s="75"/>
      <c r="S1331" s="86"/>
      <c r="T1331" s="75"/>
      <c r="V1331" s="86"/>
      <c r="W1331" s="75"/>
      <c r="Y1331" s="86"/>
      <c r="Z1331" s="75"/>
      <c r="AB1331" s="86"/>
      <c r="AC1331" s="75"/>
      <c r="AE1331" s="86"/>
      <c r="AF1331" s="75"/>
      <c r="AH1331" s="86"/>
      <c r="AI1331" s="75"/>
      <c r="AK1331" s="86"/>
      <c r="AL1331" s="75"/>
    </row>
    <row r="1332" spans="1:38" x14ac:dyDescent="0.2">
      <c r="A1332" s="31"/>
      <c r="B1332" s="83"/>
      <c r="D1332" s="86"/>
      <c r="E1332" s="75"/>
      <c r="G1332" s="86"/>
      <c r="H1332" s="75"/>
      <c r="J1332" s="86"/>
      <c r="K1332" s="75"/>
      <c r="M1332" s="86"/>
      <c r="N1332" s="75"/>
      <c r="P1332" s="86"/>
      <c r="Q1332" s="75"/>
      <c r="S1332" s="86"/>
      <c r="T1332" s="75"/>
      <c r="V1332" s="86"/>
      <c r="W1332" s="75"/>
      <c r="Y1332" s="86"/>
      <c r="Z1332" s="75"/>
      <c r="AB1332" s="86"/>
      <c r="AC1332" s="75"/>
      <c r="AE1332" s="86"/>
      <c r="AF1332" s="75"/>
      <c r="AH1332" s="86"/>
      <c r="AI1332" s="75"/>
      <c r="AK1332" s="86"/>
      <c r="AL1332" s="75"/>
    </row>
    <row r="1333" spans="1:38" x14ac:dyDescent="0.2">
      <c r="A1333" s="31"/>
      <c r="B1333" s="83"/>
      <c r="D1333" s="86"/>
      <c r="E1333" s="75"/>
      <c r="G1333" s="86"/>
      <c r="H1333" s="75"/>
      <c r="J1333" s="86"/>
      <c r="K1333" s="75"/>
      <c r="M1333" s="86"/>
      <c r="N1333" s="75"/>
      <c r="P1333" s="86"/>
      <c r="Q1333" s="75"/>
      <c r="S1333" s="86"/>
      <c r="T1333" s="75"/>
      <c r="V1333" s="86"/>
      <c r="W1333" s="75"/>
      <c r="Y1333" s="86"/>
      <c r="Z1333" s="75"/>
      <c r="AB1333" s="86"/>
      <c r="AC1333" s="75"/>
      <c r="AE1333" s="86"/>
      <c r="AF1333" s="75"/>
      <c r="AH1333" s="86"/>
      <c r="AI1333" s="75"/>
      <c r="AK1333" s="86"/>
      <c r="AL1333" s="75"/>
    </row>
    <row r="1334" spans="1:38" x14ac:dyDescent="0.2">
      <c r="A1334" s="31"/>
      <c r="B1334" s="83"/>
      <c r="D1334" s="86"/>
      <c r="E1334" s="75"/>
      <c r="G1334" s="86"/>
      <c r="H1334" s="75"/>
      <c r="J1334" s="86"/>
      <c r="K1334" s="75"/>
      <c r="M1334" s="86"/>
      <c r="N1334" s="75"/>
      <c r="P1334" s="86"/>
      <c r="Q1334" s="75"/>
      <c r="S1334" s="86"/>
      <c r="T1334" s="75"/>
      <c r="V1334" s="86"/>
      <c r="W1334" s="75"/>
      <c r="Y1334" s="86"/>
      <c r="Z1334" s="75"/>
      <c r="AB1334" s="86"/>
      <c r="AC1334" s="75"/>
      <c r="AE1334" s="86"/>
      <c r="AF1334" s="75"/>
      <c r="AH1334" s="86"/>
      <c r="AI1334" s="75"/>
      <c r="AK1334" s="86"/>
      <c r="AL1334" s="75"/>
    </row>
    <row r="1335" spans="1:38" x14ac:dyDescent="0.2">
      <c r="A1335" s="31"/>
      <c r="B1335" s="83"/>
      <c r="D1335" s="86"/>
      <c r="E1335" s="75"/>
      <c r="G1335" s="86"/>
      <c r="H1335" s="75"/>
      <c r="J1335" s="86"/>
      <c r="K1335" s="75"/>
      <c r="M1335" s="86"/>
      <c r="N1335" s="75"/>
      <c r="P1335" s="86"/>
      <c r="Q1335" s="75"/>
      <c r="S1335" s="86"/>
      <c r="T1335" s="75"/>
      <c r="V1335" s="86"/>
      <c r="W1335" s="75"/>
      <c r="Y1335" s="86"/>
      <c r="Z1335" s="75"/>
      <c r="AB1335" s="86"/>
      <c r="AC1335" s="75"/>
      <c r="AE1335" s="86"/>
      <c r="AF1335" s="75"/>
      <c r="AH1335" s="86"/>
      <c r="AI1335" s="75"/>
      <c r="AK1335" s="86"/>
      <c r="AL1335" s="75"/>
    </row>
    <row r="1336" spans="1:38" x14ac:dyDescent="0.2">
      <c r="A1336" s="31"/>
      <c r="B1336" s="83"/>
      <c r="D1336" s="86"/>
      <c r="E1336" s="75"/>
      <c r="G1336" s="86"/>
      <c r="H1336" s="75"/>
      <c r="J1336" s="86"/>
      <c r="K1336" s="75"/>
      <c r="M1336" s="86"/>
      <c r="N1336" s="75"/>
      <c r="P1336" s="86"/>
      <c r="Q1336" s="75"/>
      <c r="S1336" s="86"/>
      <c r="T1336" s="75"/>
      <c r="V1336" s="86"/>
      <c r="W1336" s="75"/>
      <c r="Y1336" s="86"/>
      <c r="Z1336" s="75"/>
      <c r="AB1336" s="86"/>
      <c r="AC1336" s="75"/>
      <c r="AE1336" s="86"/>
      <c r="AF1336" s="75"/>
      <c r="AH1336" s="86"/>
      <c r="AI1336" s="75"/>
      <c r="AK1336" s="86"/>
      <c r="AL1336" s="75"/>
    </row>
    <row r="1337" spans="1:38" x14ac:dyDescent="0.2">
      <c r="A1337" s="31"/>
      <c r="B1337" s="83"/>
      <c r="D1337" s="86"/>
      <c r="E1337" s="75"/>
      <c r="G1337" s="86"/>
      <c r="H1337" s="75"/>
      <c r="J1337" s="86"/>
      <c r="K1337" s="75"/>
      <c r="M1337" s="86"/>
      <c r="N1337" s="75"/>
      <c r="P1337" s="86"/>
      <c r="Q1337" s="75"/>
      <c r="S1337" s="86"/>
      <c r="T1337" s="75"/>
      <c r="V1337" s="86"/>
      <c r="W1337" s="75"/>
      <c r="Y1337" s="86"/>
      <c r="Z1337" s="75"/>
      <c r="AB1337" s="86"/>
      <c r="AC1337" s="75"/>
      <c r="AE1337" s="86"/>
      <c r="AF1337" s="75"/>
      <c r="AH1337" s="86"/>
      <c r="AI1337" s="75"/>
      <c r="AK1337" s="86"/>
      <c r="AL1337" s="75"/>
    </row>
    <row r="1338" spans="1:38" x14ac:dyDescent="0.2">
      <c r="A1338" s="31"/>
      <c r="B1338" s="83"/>
      <c r="D1338" s="86"/>
      <c r="E1338" s="75"/>
      <c r="G1338" s="86"/>
      <c r="H1338" s="75"/>
      <c r="J1338" s="86"/>
      <c r="K1338" s="75"/>
      <c r="M1338" s="86"/>
      <c r="N1338" s="75"/>
      <c r="P1338" s="86"/>
      <c r="Q1338" s="75"/>
      <c r="S1338" s="86"/>
      <c r="T1338" s="75"/>
      <c r="V1338" s="86"/>
      <c r="W1338" s="75"/>
      <c r="Y1338" s="86"/>
      <c r="Z1338" s="75"/>
      <c r="AB1338" s="86"/>
      <c r="AC1338" s="75"/>
      <c r="AE1338" s="86"/>
      <c r="AF1338" s="75"/>
      <c r="AH1338" s="86"/>
      <c r="AI1338" s="75"/>
      <c r="AK1338" s="86"/>
      <c r="AL1338" s="75"/>
    </row>
    <row r="1339" spans="1:38" x14ac:dyDescent="0.2">
      <c r="A1339" s="31"/>
      <c r="B1339" s="83"/>
      <c r="D1339" s="86"/>
      <c r="E1339" s="75"/>
      <c r="G1339" s="86"/>
      <c r="H1339" s="75"/>
      <c r="J1339" s="86"/>
      <c r="K1339" s="75"/>
      <c r="M1339" s="86"/>
      <c r="N1339" s="75"/>
      <c r="P1339" s="86"/>
      <c r="Q1339" s="75"/>
      <c r="S1339" s="86"/>
      <c r="T1339" s="75"/>
      <c r="V1339" s="86"/>
      <c r="W1339" s="75"/>
      <c r="Y1339" s="86"/>
      <c r="Z1339" s="75"/>
      <c r="AB1339" s="86"/>
      <c r="AC1339" s="75"/>
      <c r="AE1339" s="86"/>
      <c r="AF1339" s="75"/>
      <c r="AH1339" s="86"/>
      <c r="AI1339" s="75"/>
      <c r="AK1339" s="86"/>
      <c r="AL1339" s="75"/>
    </row>
    <row r="1340" spans="1:38" x14ac:dyDescent="0.2">
      <c r="A1340" s="31"/>
      <c r="B1340" s="83"/>
      <c r="D1340" s="86"/>
      <c r="E1340" s="75"/>
      <c r="G1340" s="86"/>
      <c r="H1340" s="75"/>
      <c r="J1340" s="86"/>
      <c r="K1340" s="75"/>
      <c r="M1340" s="86"/>
      <c r="N1340" s="75"/>
      <c r="P1340" s="86"/>
      <c r="Q1340" s="75"/>
      <c r="S1340" s="86"/>
      <c r="T1340" s="75"/>
      <c r="V1340" s="86"/>
      <c r="W1340" s="75"/>
      <c r="Y1340" s="86"/>
      <c r="Z1340" s="75"/>
      <c r="AB1340" s="86"/>
      <c r="AC1340" s="75"/>
      <c r="AE1340" s="86"/>
      <c r="AF1340" s="75"/>
      <c r="AH1340" s="86"/>
      <c r="AI1340" s="75"/>
      <c r="AK1340" s="86"/>
      <c r="AL1340" s="75"/>
    </row>
    <row r="1341" spans="1:38" x14ac:dyDescent="0.2">
      <c r="A1341" s="31"/>
      <c r="B1341" s="83"/>
      <c r="D1341" s="86"/>
      <c r="E1341" s="75"/>
      <c r="G1341" s="86"/>
      <c r="H1341" s="75"/>
      <c r="J1341" s="86"/>
      <c r="K1341" s="75"/>
      <c r="M1341" s="86"/>
      <c r="N1341" s="75"/>
      <c r="P1341" s="86"/>
      <c r="Q1341" s="75"/>
      <c r="S1341" s="86"/>
      <c r="T1341" s="75"/>
      <c r="V1341" s="86"/>
      <c r="W1341" s="75"/>
      <c r="Y1341" s="86"/>
      <c r="Z1341" s="75"/>
      <c r="AB1341" s="86"/>
      <c r="AC1341" s="75"/>
      <c r="AE1341" s="86"/>
      <c r="AF1341" s="75"/>
      <c r="AH1341" s="86"/>
      <c r="AI1341" s="75"/>
      <c r="AK1341" s="86"/>
      <c r="AL1341" s="75"/>
    </row>
    <row r="1342" spans="1:38" x14ac:dyDescent="0.2">
      <c r="A1342" s="31"/>
      <c r="B1342" s="83"/>
      <c r="D1342" s="86"/>
      <c r="E1342" s="75"/>
      <c r="G1342" s="86"/>
      <c r="H1342" s="75"/>
      <c r="J1342" s="86"/>
      <c r="K1342" s="75"/>
      <c r="M1342" s="86"/>
      <c r="N1342" s="75"/>
      <c r="P1342" s="86"/>
      <c r="Q1342" s="75"/>
      <c r="S1342" s="86"/>
      <c r="T1342" s="75"/>
      <c r="V1342" s="86"/>
      <c r="W1342" s="75"/>
      <c r="Y1342" s="86"/>
      <c r="Z1342" s="75"/>
      <c r="AB1342" s="86"/>
      <c r="AC1342" s="75"/>
      <c r="AE1342" s="86"/>
      <c r="AF1342" s="75"/>
      <c r="AH1342" s="86"/>
      <c r="AI1342" s="75"/>
      <c r="AK1342" s="86"/>
      <c r="AL1342" s="75"/>
    </row>
    <row r="1343" spans="1:38" x14ac:dyDescent="0.2">
      <c r="A1343" s="31"/>
      <c r="B1343" s="83"/>
      <c r="D1343" s="86"/>
      <c r="E1343" s="75"/>
      <c r="G1343" s="86"/>
      <c r="H1343" s="75"/>
      <c r="J1343" s="86"/>
      <c r="K1343" s="75"/>
      <c r="M1343" s="86"/>
      <c r="N1343" s="75"/>
      <c r="P1343" s="86"/>
      <c r="Q1343" s="75"/>
      <c r="S1343" s="86"/>
      <c r="T1343" s="75"/>
      <c r="V1343" s="86"/>
      <c r="W1343" s="75"/>
      <c r="Y1343" s="86"/>
      <c r="Z1343" s="75"/>
      <c r="AB1343" s="86"/>
      <c r="AC1343" s="75"/>
      <c r="AE1343" s="86"/>
      <c r="AF1343" s="75"/>
      <c r="AH1343" s="86"/>
      <c r="AI1343" s="75"/>
      <c r="AK1343" s="86"/>
      <c r="AL1343" s="75"/>
    </row>
    <row r="1344" spans="1:38" x14ac:dyDescent="0.2">
      <c r="A1344" s="31"/>
      <c r="B1344" s="83"/>
      <c r="D1344" s="86"/>
      <c r="E1344" s="75"/>
      <c r="G1344" s="86"/>
      <c r="H1344" s="75"/>
      <c r="J1344" s="86"/>
      <c r="K1344" s="75"/>
      <c r="M1344" s="86"/>
      <c r="N1344" s="75"/>
      <c r="P1344" s="86"/>
      <c r="Q1344" s="75"/>
      <c r="S1344" s="86"/>
      <c r="T1344" s="75"/>
      <c r="V1344" s="86"/>
      <c r="W1344" s="75"/>
      <c r="Y1344" s="86"/>
      <c r="Z1344" s="75"/>
      <c r="AB1344" s="86"/>
      <c r="AC1344" s="75"/>
      <c r="AE1344" s="86"/>
      <c r="AF1344" s="75"/>
      <c r="AH1344" s="86"/>
      <c r="AI1344" s="75"/>
      <c r="AK1344" s="86"/>
      <c r="AL1344" s="75"/>
    </row>
    <row r="1345" spans="1:38" x14ac:dyDescent="0.2">
      <c r="A1345" s="31"/>
      <c r="B1345" s="83"/>
      <c r="D1345" s="86"/>
      <c r="E1345" s="75"/>
      <c r="G1345" s="86"/>
      <c r="H1345" s="75"/>
      <c r="J1345" s="86"/>
      <c r="K1345" s="75"/>
      <c r="M1345" s="86"/>
      <c r="N1345" s="75"/>
      <c r="P1345" s="86"/>
      <c r="Q1345" s="75"/>
      <c r="S1345" s="86"/>
      <c r="T1345" s="75"/>
      <c r="V1345" s="86"/>
      <c r="W1345" s="75"/>
      <c r="Y1345" s="86"/>
      <c r="Z1345" s="75"/>
      <c r="AB1345" s="86"/>
      <c r="AC1345" s="75"/>
      <c r="AE1345" s="86"/>
      <c r="AF1345" s="75"/>
      <c r="AH1345" s="86"/>
      <c r="AI1345" s="75"/>
      <c r="AK1345" s="86"/>
      <c r="AL1345" s="75"/>
    </row>
    <row r="1346" spans="1:38" x14ac:dyDescent="0.2">
      <c r="A1346" s="31"/>
      <c r="B1346" s="83"/>
      <c r="D1346" s="86"/>
      <c r="E1346" s="75"/>
      <c r="G1346" s="86"/>
      <c r="H1346" s="75"/>
      <c r="J1346" s="86"/>
      <c r="K1346" s="75"/>
      <c r="M1346" s="86"/>
      <c r="N1346" s="75"/>
      <c r="P1346" s="86"/>
      <c r="Q1346" s="75"/>
      <c r="S1346" s="86"/>
      <c r="T1346" s="75"/>
      <c r="V1346" s="86"/>
      <c r="W1346" s="75"/>
      <c r="Y1346" s="86"/>
      <c r="Z1346" s="75"/>
      <c r="AB1346" s="86"/>
      <c r="AC1346" s="75"/>
      <c r="AE1346" s="86"/>
      <c r="AF1346" s="75"/>
      <c r="AH1346" s="86"/>
      <c r="AI1346" s="75"/>
      <c r="AK1346" s="86"/>
      <c r="AL1346" s="75"/>
    </row>
    <row r="1347" spans="1:38" x14ac:dyDescent="0.2">
      <c r="A1347" s="31"/>
      <c r="B1347" s="83"/>
      <c r="D1347" s="86"/>
      <c r="E1347" s="75"/>
      <c r="G1347" s="86"/>
      <c r="H1347" s="75"/>
      <c r="J1347" s="86"/>
      <c r="K1347" s="75"/>
      <c r="M1347" s="86"/>
      <c r="N1347" s="75"/>
      <c r="P1347" s="86"/>
      <c r="Q1347" s="75"/>
      <c r="S1347" s="86"/>
      <c r="T1347" s="75"/>
      <c r="V1347" s="86"/>
      <c r="W1347" s="75"/>
      <c r="Y1347" s="86"/>
      <c r="Z1347" s="75"/>
      <c r="AB1347" s="86"/>
      <c r="AC1347" s="75"/>
      <c r="AE1347" s="86"/>
      <c r="AF1347" s="75"/>
      <c r="AH1347" s="86"/>
      <c r="AI1347" s="75"/>
      <c r="AK1347" s="86"/>
      <c r="AL1347" s="75"/>
    </row>
    <row r="1348" spans="1:38" x14ac:dyDescent="0.2">
      <c r="A1348" s="31"/>
      <c r="B1348" s="83"/>
      <c r="D1348" s="86"/>
      <c r="E1348" s="75"/>
      <c r="G1348" s="86"/>
      <c r="H1348" s="75"/>
      <c r="J1348" s="86"/>
      <c r="K1348" s="75"/>
      <c r="M1348" s="86"/>
      <c r="N1348" s="75"/>
      <c r="P1348" s="86"/>
      <c r="Q1348" s="75"/>
      <c r="S1348" s="86"/>
      <c r="T1348" s="75"/>
      <c r="V1348" s="86"/>
      <c r="W1348" s="75"/>
      <c r="Y1348" s="86"/>
      <c r="Z1348" s="75"/>
      <c r="AB1348" s="86"/>
      <c r="AC1348" s="75"/>
      <c r="AE1348" s="86"/>
      <c r="AF1348" s="75"/>
      <c r="AH1348" s="86"/>
      <c r="AI1348" s="75"/>
      <c r="AK1348" s="86"/>
      <c r="AL1348" s="75"/>
    </row>
    <row r="1349" spans="1:38" x14ac:dyDescent="0.2">
      <c r="A1349" s="31"/>
      <c r="B1349" s="83"/>
      <c r="D1349" s="86"/>
      <c r="E1349" s="75"/>
      <c r="G1349" s="86"/>
      <c r="H1349" s="75"/>
      <c r="J1349" s="86"/>
      <c r="K1349" s="75"/>
      <c r="M1349" s="86"/>
      <c r="N1349" s="75"/>
      <c r="P1349" s="86"/>
      <c r="Q1349" s="75"/>
      <c r="S1349" s="86"/>
      <c r="T1349" s="75"/>
      <c r="V1349" s="86"/>
      <c r="W1349" s="75"/>
      <c r="Y1349" s="86"/>
      <c r="Z1349" s="75"/>
      <c r="AB1349" s="86"/>
      <c r="AC1349" s="75"/>
      <c r="AE1349" s="86"/>
      <c r="AF1349" s="75"/>
      <c r="AH1349" s="86"/>
      <c r="AI1349" s="75"/>
      <c r="AK1349" s="86"/>
      <c r="AL1349" s="75"/>
    </row>
    <row r="1350" spans="1:38" x14ac:dyDescent="0.2">
      <c r="A1350" s="31"/>
      <c r="B1350" s="83"/>
      <c r="D1350" s="86"/>
      <c r="E1350" s="75"/>
      <c r="G1350" s="86"/>
      <c r="H1350" s="75"/>
      <c r="J1350" s="86"/>
      <c r="K1350" s="75"/>
      <c r="M1350" s="86"/>
      <c r="N1350" s="75"/>
      <c r="P1350" s="86"/>
      <c r="Q1350" s="75"/>
      <c r="S1350" s="86"/>
      <c r="T1350" s="75"/>
      <c r="V1350" s="86"/>
      <c r="W1350" s="75"/>
      <c r="Y1350" s="86"/>
      <c r="Z1350" s="75"/>
      <c r="AB1350" s="86"/>
      <c r="AC1350" s="75"/>
      <c r="AE1350" s="86"/>
      <c r="AF1350" s="75"/>
      <c r="AH1350" s="86"/>
      <c r="AI1350" s="75"/>
      <c r="AK1350" s="86"/>
      <c r="AL1350" s="75"/>
    </row>
    <row r="1351" spans="1:38" x14ac:dyDescent="0.2">
      <c r="A1351" s="31"/>
      <c r="B1351" s="83"/>
      <c r="D1351" s="86"/>
      <c r="E1351" s="75"/>
      <c r="G1351" s="86"/>
      <c r="H1351" s="75"/>
      <c r="J1351" s="86"/>
      <c r="K1351" s="75"/>
      <c r="M1351" s="86"/>
      <c r="N1351" s="75"/>
      <c r="P1351" s="86"/>
      <c r="Q1351" s="75"/>
      <c r="S1351" s="86"/>
      <c r="T1351" s="75"/>
      <c r="V1351" s="86"/>
      <c r="W1351" s="75"/>
      <c r="Y1351" s="86"/>
      <c r="Z1351" s="75"/>
      <c r="AB1351" s="86"/>
      <c r="AC1351" s="75"/>
      <c r="AE1351" s="86"/>
      <c r="AF1351" s="75"/>
      <c r="AH1351" s="86"/>
      <c r="AI1351" s="75"/>
      <c r="AK1351" s="86"/>
      <c r="AL1351" s="75"/>
    </row>
    <row r="1352" spans="1:38" x14ac:dyDescent="0.2">
      <c r="A1352" s="31"/>
      <c r="B1352" s="83"/>
      <c r="D1352" s="86"/>
      <c r="E1352" s="75"/>
      <c r="G1352" s="86"/>
      <c r="H1352" s="75"/>
      <c r="J1352" s="86"/>
      <c r="K1352" s="75"/>
      <c r="M1352" s="86"/>
      <c r="N1352" s="75"/>
      <c r="P1352" s="86"/>
      <c r="Q1352" s="75"/>
      <c r="S1352" s="86"/>
      <c r="T1352" s="75"/>
      <c r="V1352" s="86"/>
      <c r="W1352" s="75"/>
      <c r="Y1352" s="86"/>
      <c r="Z1352" s="75"/>
      <c r="AB1352" s="86"/>
      <c r="AC1352" s="75"/>
      <c r="AE1352" s="86"/>
      <c r="AF1352" s="75"/>
      <c r="AH1352" s="86"/>
      <c r="AI1352" s="75"/>
      <c r="AK1352" s="86"/>
      <c r="AL1352" s="75"/>
    </row>
    <row r="1353" spans="1:38" x14ac:dyDescent="0.2">
      <c r="A1353" s="31"/>
      <c r="B1353" s="83"/>
      <c r="D1353" s="86"/>
      <c r="E1353" s="75"/>
      <c r="G1353" s="86"/>
      <c r="H1353" s="75"/>
      <c r="J1353" s="86"/>
      <c r="K1353" s="75"/>
      <c r="M1353" s="86"/>
      <c r="N1353" s="75"/>
      <c r="P1353" s="86"/>
      <c r="Q1353" s="75"/>
      <c r="S1353" s="86"/>
      <c r="T1353" s="75"/>
      <c r="V1353" s="86"/>
      <c r="W1353" s="75"/>
      <c r="Y1353" s="86"/>
      <c r="Z1353" s="75"/>
      <c r="AB1353" s="86"/>
      <c r="AC1353" s="75"/>
      <c r="AE1353" s="86"/>
      <c r="AF1353" s="75"/>
      <c r="AH1353" s="86"/>
      <c r="AI1353" s="75"/>
      <c r="AK1353" s="86"/>
      <c r="AL1353" s="75"/>
    </row>
    <row r="1354" spans="1:38" x14ac:dyDescent="0.2">
      <c r="A1354" s="31"/>
      <c r="B1354" s="83"/>
      <c r="D1354" s="86"/>
      <c r="E1354" s="75"/>
      <c r="G1354" s="86"/>
      <c r="H1354" s="75"/>
      <c r="J1354" s="86"/>
      <c r="K1354" s="75"/>
      <c r="M1354" s="86"/>
      <c r="N1354" s="75"/>
      <c r="P1354" s="86"/>
      <c r="Q1354" s="75"/>
      <c r="S1354" s="86"/>
      <c r="T1354" s="75"/>
      <c r="V1354" s="86"/>
      <c r="W1354" s="75"/>
      <c r="Y1354" s="86"/>
      <c r="Z1354" s="75"/>
      <c r="AB1354" s="86"/>
      <c r="AC1354" s="75"/>
      <c r="AE1354" s="86"/>
      <c r="AF1354" s="75"/>
      <c r="AH1354" s="86"/>
      <c r="AI1354" s="75"/>
      <c r="AK1354" s="86"/>
      <c r="AL1354" s="75"/>
    </row>
    <row r="1355" spans="1:38" x14ac:dyDescent="0.2">
      <c r="A1355" s="31"/>
      <c r="B1355" s="83"/>
      <c r="D1355" s="86"/>
      <c r="E1355" s="75"/>
      <c r="G1355" s="86"/>
      <c r="H1355" s="75"/>
      <c r="J1355" s="86"/>
      <c r="K1355" s="75"/>
      <c r="M1355" s="86"/>
      <c r="N1355" s="75"/>
      <c r="P1355" s="86"/>
      <c r="Q1355" s="75"/>
      <c r="S1355" s="86"/>
      <c r="T1355" s="75"/>
      <c r="V1355" s="86"/>
      <c r="W1355" s="75"/>
      <c r="Y1355" s="86"/>
      <c r="Z1355" s="75"/>
      <c r="AB1355" s="86"/>
      <c r="AC1355" s="75"/>
      <c r="AE1355" s="86"/>
      <c r="AF1355" s="75"/>
      <c r="AH1355" s="86"/>
      <c r="AI1355" s="75"/>
      <c r="AK1355" s="86"/>
      <c r="AL1355" s="75"/>
    </row>
    <row r="1356" spans="1:38" x14ac:dyDescent="0.2">
      <c r="A1356" s="31"/>
      <c r="B1356" s="83"/>
      <c r="D1356" s="86"/>
      <c r="E1356" s="75"/>
      <c r="G1356" s="86"/>
      <c r="H1356" s="75"/>
      <c r="J1356" s="86"/>
      <c r="K1356" s="75"/>
      <c r="M1356" s="86"/>
      <c r="N1356" s="75"/>
      <c r="P1356" s="86"/>
      <c r="Q1356" s="75"/>
      <c r="S1356" s="86"/>
      <c r="T1356" s="75"/>
      <c r="V1356" s="86"/>
      <c r="W1356" s="75"/>
      <c r="Y1356" s="86"/>
      <c r="Z1356" s="75"/>
      <c r="AB1356" s="86"/>
      <c r="AC1356" s="75"/>
      <c r="AE1356" s="86"/>
      <c r="AF1356" s="75"/>
      <c r="AH1356" s="86"/>
      <c r="AI1356" s="75"/>
      <c r="AK1356" s="86"/>
      <c r="AL1356" s="75"/>
    </row>
    <row r="1357" spans="1:38" x14ac:dyDescent="0.2">
      <c r="A1357" s="31"/>
      <c r="B1357" s="83"/>
      <c r="D1357" s="86"/>
      <c r="E1357" s="75"/>
      <c r="G1357" s="86"/>
      <c r="H1357" s="75"/>
      <c r="J1357" s="86"/>
      <c r="K1357" s="75"/>
      <c r="M1357" s="86"/>
      <c r="N1357" s="75"/>
      <c r="P1357" s="86"/>
      <c r="Q1357" s="75"/>
      <c r="S1357" s="86"/>
      <c r="T1357" s="75"/>
      <c r="V1357" s="86"/>
      <c r="W1357" s="75"/>
      <c r="Y1357" s="86"/>
      <c r="Z1357" s="75"/>
      <c r="AB1357" s="86"/>
      <c r="AC1357" s="75"/>
      <c r="AE1357" s="86"/>
      <c r="AF1357" s="75"/>
      <c r="AH1357" s="86"/>
      <c r="AI1357" s="75"/>
      <c r="AK1357" s="86"/>
      <c r="AL1357" s="75"/>
    </row>
    <row r="1358" spans="1:38" x14ac:dyDescent="0.2">
      <c r="A1358" s="31"/>
      <c r="B1358" s="83"/>
      <c r="D1358" s="86"/>
      <c r="E1358" s="75"/>
      <c r="G1358" s="86"/>
      <c r="H1358" s="75"/>
      <c r="J1358" s="86"/>
      <c r="K1358" s="75"/>
      <c r="M1358" s="86"/>
      <c r="N1358" s="75"/>
      <c r="P1358" s="86"/>
      <c r="Q1358" s="75"/>
      <c r="S1358" s="86"/>
      <c r="T1358" s="75"/>
      <c r="V1358" s="86"/>
      <c r="W1358" s="75"/>
      <c r="Y1358" s="86"/>
      <c r="Z1358" s="75"/>
      <c r="AB1358" s="86"/>
      <c r="AC1358" s="75"/>
      <c r="AE1358" s="86"/>
      <c r="AF1358" s="75"/>
      <c r="AH1358" s="86"/>
      <c r="AI1358" s="75"/>
      <c r="AK1358" s="86"/>
      <c r="AL1358" s="75"/>
    </row>
    <row r="1359" spans="1:38" x14ac:dyDescent="0.2">
      <c r="A1359" s="31"/>
      <c r="B1359" s="83"/>
      <c r="D1359" s="86"/>
      <c r="E1359" s="75"/>
      <c r="G1359" s="86"/>
      <c r="H1359" s="75"/>
      <c r="J1359" s="86"/>
      <c r="K1359" s="75"/>
      <c r="M1359" s="86"/>
      <c r="N1359" s="75"/>
      <c r="P1359" s="86"/>
      <c r="Q1359" s="75"/>
      <c r="S1359" s="86"/>
      <c r="T1359" s="75"/>
      <c r="V1359" s="86"/>
      <c r="W1359" s="75"/>
      <c r="Y1359" s="86"/>
      <c r="Z1359" s="75"/>
      <c r="AB1359" s="86"/>
      <c r="AC1359" s="75"/>
      <c r="AE1359" s="86"/>
      <c r="AF1359" s="75"/>
      <c r="AH1359" s="86"/>
      <c r="AI1359" s="75"/>
      <c r="AK1359" s="86"/>
      <c r="AL1359" s="75"/>
    </row>
    <row r="1360" spans="1:38" x14ac:dyDescent="0.2">
      <c r="A1360" s="31"/>
      <c r="B1360" s="83"/>
      <c r="D1360" s="86"/>
      <c r="E1360" s="75"/>
      <c r="G1360" s="86"/>
      <c r="H1360" s="75"/>
      <c r="J1360" s="86"/>
      <c r="K1360" s="75"/>
      <c r="M1360" s="86"/>
      <c r="N1360" s="75"/>
      <c r="P1360" s="86"/>
      <c r="Q1360" s="75"/>
      <c r="S1360" s="86"/>
      <c r="T1360" s="75"/>
      <c r="V1360" s="86"/>
      <c r="W1360" s="75"/>
      <c r="Y1360" s="86"/>
      <c r="Z1360" s="75"/>
      <c r="AB1360" s="86"/>
      <c r="AC1360" s="75"/>
      <c r="AE1360" s="86"/>
      <c r="AF1360" s="75"/>
      <c r="AH1360" s="86"/>
      <c r="AI1360" s="75"/>
      <c r="AK1360" s="86"/>
      <c r="AL1360" s="75"/>
    </row>
    <row r="1361" spans="1:38" x14ac:dyDescent="0.2">
      <c r="A1361" s="31"/>
      <c r="B1361" s="83"/>
      <c r="D1361" s="86"/>
      <c r="E1361" s="75"/>
      <c r="G1361" s="86"/>
      <c r="H1361" s="75"/>
      <c r="J1361" s="86"/>
      <c r="K1361" s="75"/>
      <c r="M1361" s="86"/>
      <c r="N1361" s="75"/>
      <c r="P1361" s="86"/>
      <c r="Q1361" s="75"/>
      <c r="S1361" s="86"/>
      <c r="T1361" s="75"/>
      <c r="V1361" s="86"/>
      <c r="W1361" s="75"/>
      <c r="Y1361" s="86"/>
      <c r="Z1361" s="75"/>
      <c r="AB1361" s="86"/>
      <c r="AC1361" s="75"/>
      <c r="AE1361" s="86"/>
      <c r="AF1361" s="75"/>
      <c r="AH1361" s="86"/>
      <c r="AI1361" s="75"/>
      <c r="AK1361" s="86"/>
      <c r="AL1361" s="75"/>
    </row>
    <row r="1362" spans="1:38" x14ac:dyDescent="0.2">
      <c r="A1362" s="31"/>
      <c r="B1362" s="83"/>
      <c r="D1362" s="86"/>
      <c r="E1362" s="75"/>
      <c r="G1362" s="86"/>
      <c r="H1362" s="75"/>
      <c r="J1362" s="86"/>
      <c r="K1362" s="75"/>
      <c r="M1362" s="86"/>
      <c r="N1362" s="75"/>
      <c r="P1362" s="86"/>
      <c r="Q1362" s="75"/>
      <c r="S1362" s="86"/>
      <c r="T1362" s="75"/>
      <c r="V1362" s="86"/>
      <c r="W1362" s="75"/>
      <c r="Y1362" s="86"/>
      <c r="Z1362" s="75"/>
      <c r="AB1362" s="86"/>
      <c r="AC1362" s="75"/>
      <c r="AE1362" s="86"/>
      <c r="AF1362" s="75"/>
      <c r="AH1362" s="86"/>
      <c r="AI1362" s="75"/>
      <c r="AK1362" s="86"/>
      <c r="AL1362" s="75"/>
    </row>
    <row r="1363" spans="1:38" x14ac:dyDescent="0.2">
      <c r="A1363" s="31"/>
      <c r="B1363" s="83"/>
      <c r="D1363" s="86"/>
      <c r="E1363" s="75"/>
      <c r="G1363" s="86"/>
      <c r="H1363" s="75"/>
      <c r="J1363" s="86"/>
      <c r="K1363" s="75"/>
      <c r="M1363" s="86"/>
      <c r="N1363" s="75"/>
      <c r="P1363" s="86"/>
      <c r="Q1363" s="75"/>
      <c r="S1363" s="86"/>
      <c r="T1363" s="75"/>
      <c r="V1363" s="86"/>
      <c r="W1363" s="75"/>
      <c r="Y1363" s="86"/>
      <c r="Z1363" s="75"/>
      <c r="AB1363" s="86"/>
      <c r="AC1363" s="75"/>
      <c r="AE1363" s="86"/>
      <c r="AF1363" s="75"/>
      <c r="AH1363" s="86"/>
      <c r="AI1363" s="75"/>
      <c r="AK1363" s="86"/>
      <c r="AL1363" s="75"/>
    </row>
    <row r="1364" spans="1:38" x14ac:dyDescent="0.2">
      <c r="A1364" s="31"/>
      <c r="B1364" s="83"/>
      <c r="D1364" s="86"/>
      <c r="E1364" s="75"/>
      <c r="G1364" s="86"/>
      <c r="H1364" s="75"/>
      <c r="J1364" s="86"/>
      <c r="K1364" s="75"/>
      <c r="M1364" s="86"/>
      <c r="N1364" s="75"/>
      <c r="P1364" s="86"/>
      <c r="Q1364" s="75"/>
      <c r="S1364" s="86"/>
      <c r="T1364" s="75"/>
      <c r="V1364" s="86"/>
      <c r="W1364" s="75"/>
      <c r="Y1364" s="86"/>
      <c r="Z1364" s="75"/>
      <c r="AB1364" s="86"/>
      <c r="AC1364" s="75"/>
      <c r="AE1364" s="86"/>
      <c r="AF1364" s="75"/>
      <c r="AH1364" s="86"/>
      <c r="AI1364" s="75"/>
      <c r="AK1364" s="86"/>
      <c r="AL1364" s="75"/>
    </row>
    <row r="1365" spans="1:38" x14ac:dyDescent="0.2">
      <c r="A1365" s="31"/>
      <c r="B1365" s="83"/>
      <c r="D1365" s="86"/>
      <c r="E1365" s="75"/>
      <c r="G1365" s="86"/>
      <c r="H1365" s="75"/>
      <c r="J1365" s="86"/>
      <c r="K1365" s="75"/>
      <c r="M1365" s="86"/>
      <c r="N1365" s="75"/>
      <c r="P1365" s="86"/>
      <c r="Q1365" s="75"/>
      <c r="S1365" s="86"/>
      <c r="T1365" s="75"/>
      <c r="V1365" s="86"/>
      <c r="W1365" s="75"/>
      <c r="Y1365" s="86"/>
      <c r="Z1365" s="75"/>
      <c r="AB1365" s="86"/>
      <c r="AC1365" s="75"/>
      <c r="AE1365" s="86"/>
      <c r="AF1365" s="75"/>
      <c r="AH1365" s="86"/>
      <c r="AI1365" s="75"/>
      <c r="AK1365" s="86"/>
      <c r="AL1365" s="75"/>
    </row>
    <row r="1366" spans="1:38" x14ac:dyDescent="0.2">
      <c r="A1366" s="31"/>
      <c r="B1366" s="83"/>
      <c r="D1366" s="86"/>
      <c r="E1366" s="75"/>
      <c r="G1366" s="86"/>
      <c r="H1366" s="75"/>
      <c r="J1366" s="86"/>
      <c r="K1366" s="75"/>
      <c r="M1366" s="86"/>
      <c r="N1366" s="75"/>
      <c r="P1366" s="86"/>
      <c r="Q1366" s="75"/>
      <c r="S1366" s="86"/>
      <c r="T1366" s="75"/>
      <c r="V1366" s="86"/>
      <c r="W1366" s="75"/>
      <c r="Y1366" s="86"/>
      <c r="Z1366" s="75"/>
      <c r="AB1366" s="86"/>
      <c r="AC1366" s="75"/>
      <c r="AE1366" s="86"/>
      <c r="AF1366" s="75"/>
      <c r="AH1366" s="86"/>
      <c r="AI1366" s="75"/>
      <c r="AK1366" s="86"/>
      <c r="AL1366" s="75"/>
    </row>
    <row r="1367" spans="1:38" x14ac:dyDescent="0.2">
      <c r="A1367" s="31"/>
      <c r="B1367" s="83"/>
      <c r="D1367" s="86"/>
      <c r="E1367" s="75"/>
      <c r="G1367" s="86"/>
      <c r="H1367" s="75"/>
      <c r="J1367" s="86"/>
      <c r="K1367" s="75"/>
      <c r="M1367" s="86"/>
      <c r="N1367" s="75"/>
      <c r="P1367" s="86"/>
      <c r="Q1367" s="75"/>
      <c r="S1367" s="86"/>
      <c r="T1367" s="75"/>
      <c r="V1367" s="86"/>
      <c r="W1367" s="75"/>
      <c r="Y1367" s="86"/>
      <c r="Z1367" s="75"/>
      <c r="AB1367" s="86"/>
      <c r="AC1367" s="75"/>
      <c r="AE1367" s="86"/>
      <c r="AF1367" s="75"/>
      <c r="AH1367" s="86"/>
      <c r="AI1367" s="75"/>
      <c r="AK1367" s="86"/>
      <c r="AL1367" s="75"/>
    </row>
    <row r="1368" spans="1:38" x14ac:dyDescent="0.2">
      <c r="A1368" s="31"/>
      <c r="B1368" s="83"/>
      <c r="D1368" s="86"/>
      <c r="E1368" s="75"/>
      <c r="G1368" s="86"/>
      <c r="H1368" s="75"/>
      <c r="J1368" s="86"/>
      <c r="K1368" s="75"/>
      <c r="M1368" s="86"/>
      <c r="N1368" s="75"/>
      <c r="P1368" s="86"/>
      <c r="Q1368" s="75"/>
      <c r="S1368" s="86"/>
      <c r="T1368" s="75"/>
      <c r="V1368" s="86"/>
      <c r="W1368" s="75"/>
      <c r="Y1368" s="86"/>
      <c r="Z1368" s="75"/>
      <c r="AB1368" s="86"/>
      <c r="AC1368" s="75"/>
      <c r="AE1368" s="86"/>
      <c r="AF1368" s="75"/>
      <c r="AH1368" s="86"/>
      <c r="AI1368" s="75"/>
      <c r="AK1368" s="86"/>
      <c r="AL1368" s="75"/>
    </row>
    <row r="1369" spans="1:38" x14ac:dyDescent="0.2">
      <c r="A1369" s="31"/>
      <c r="B1369" s="83"/>
      <c r="D1369" s="86"/>
      <c r="E1369" s="75"/>
      <c r="G1369" s="86"/>
      <c r="H1369" s="75"/>
      <c r="J1369" s="86"/>
      <c r="K1369" s="75"/>
      <c r="M1369" s="86"/>
      <c r="N1369" s="75"/>
      <c r="P1369" s="86"/>
      <c r="Q1369" s="75"/>
      <c r="S1369" s="86"/>
      <c r="T1369" s="75"/>
      <c r="V1369" s="86"/>
      <c r="W1369" s="75"/>
      <c r="Y1369" s="86"/>
      <c r="Z1369" s="75"/>
      <c r="AB1369" s="86"/>
      <c r="AC1369" s="75"/>
      <c r="AE1369" s="86"/>
      <c r="AF1369" s="75"/>
      <c r="AH1369" s="86"/>
      <c r="AI1369" s="75"/>
      <c r="AK1369" s="86"/>
      <c r="AL1369" s="75"/>
    </row>
    <row r="1370" spans="1:38" x14ac:dyDescent="0.2">
      <c r="A1370" s="31"/>
      <c r="B1370" s="83"/>
      <c r="D1370" s="86"/>
      <c r="E1370" s="75"/>
      <c r="G1370" s="86"/>
      <c r="H1370" s="75"/>
      <c r="J1370" s="86"/>
      <c r="K1370" s="75"/>
      <c r="M1370" s="86"/>
      <c r="N1370" s="75"/>
      <c r="P1370" s="86"/>
      <c r="Q1370" s="75"/>
      <c r="S1370" s="86"/>
      <c r="T1370" s="75"/>
      <c r="V1370" s="86"/>
      <c r="W1370" s="75"/>
      <c r="Y1370" s="86"/>
      <c r="Z1370" s="75"/>
      <c r="AB1370" s="86"/>
      <c r="AC1370" s="75"/>
      <c r="AE1370" s="86"/>
      <c r="AF1370" s="75"/>
      <c r="AH1370" s="86"/>
      <c r="AI1370" s="75"/>
      <c r="AK1370" s="86"/>
      <c r="AL1370" s="75"/>
    </row>
    <row r="1371" spans="1:38" x14ac:dyDescent="0.2">
      <c r="A1371" s="31"/>
      <c r="B1371" s="83"/>
      <c r="D1371" s="86"/>
      <c r="E1371" s="75"/>
      <c r="G1371" s="86"/>
      <c r="H1371" s="75"/>
      <c r="J1371" s="86"/>
      <c r="K1371" s="75"/>
      <c r="M1371" s="86"/>
      <c r="N1371" s="75"/>
      <c r="P1371" s="86"/>
      <c r="Q1371" s="75"/>
      <c r="S1371" s="86"/>
      <c r="T1371" s="75"/>
      <c r="V1371" s="86"/>
      <c r="W1371" s="75"/>
      <c r="Y1371" s="86"/>
      <c r="Z1371" s="75"/>
      <c r="AB1371" s="86"/>
      <c r="AC1371" s="75"/>
      <c r="AE1371" s="86"/>
      <c r="AF1371" s="75"/>
      <c r="AH1371" s="86"/>
      <c r="AI1371" s="75"/>
      <c r="AK1371" s="86"/>
      <c r="AL1371" s="75"/>
    </row>
    <row r="1372" spans="1:38" x14ac:dyDescent="0.2">
      <c r="A1372" s="31"/>
      <c r="B1372" s="83"/>
      <c r="D1372" s="86"/>
      <c r="E1372" s="75"/>
      <c r="G1372" s="86"/>
      <c r="H1372" s="75"/>
      <c r="J1372" s="86"/>
      <c r="K1372" s="75"/>
      <c r="M1372" s="86"/>
      <c r="N1372" s="75"/>
      <c r="P1372" s="86"/>
      <c r="Q1372" s="75"/>
      <c r="S1372" s="86"/>
      <c r="T1372" s="75"/>
      <c r="V1372" s="86"/>
      <c r="W1372" s="75"/>
      <c r="Y1372" s="86"/>
      <c r="Z1372" s="75"/>
      <c r="AB1372" s="86"/>
      <c r="AC1372" s="75"/>
      <c r="AE1372" s="86"/>
      <c r="AF1372" s="75"/>
      <c r="AH1372" s="86"/>
      <c r="AI1372" s="75"/>
      <c r="AK1372" s="86"/>
      <c r="AL1372" s="75"/>
    </row>
    <row r="1373" spans="1:38" x14ac:dyDescent="0.2">
      <c r="A1373" s="31"/>
      <c r="B1373" s="83"/>
      <c r="D1373" s="86"/>
      <c r="E1373" s="75"/>
      <c r="G1373" s="86"/>
      <c r="H1373" s="75"/>
      <c r="J1373" s="86"/>
      <c r="K1373" s="75"/>
      <c r="M1373" s="86"/>
      <c r="N1373" s="75"/>
      <c r="P1373" s="86"/>
      <c r="Q1373" s="75"/>
      <c r="S1373" s="86"/>
      <c r="T1373" s="75"/>
      <c r="V1373" s="86"/>
      <c r="W1373" s="75"/>
      <c r="Y1373" s="86"/>
      <c r="Z1373" s="75"/>
      <c r="AB1373" s="86"/>
      <c r="AC1373" s="75"/>
      <c r="AE1373" s="86"/>
      <c r="AF1373" s="75"/>
      <c r="AH1373" s="86"/>
      <c r="AI1373" s="75"/>
      <c r="AK1373" s="86"/>
      <c r="AL1373" s="75"/>
    </row>
    <row r="1374" spans="1:38" x14ac:dyDescent="0.2">
      <c r="A1374" s="31"/>
      <c r="B1374" s="83"/>
      <c r="D1374" s="86"/>
      <c r="E1374" s="75"/>
      <c r="G1374" s="86"/>
      <c r="H1374" s="75"/>
      <c r="J1374" s="86"/>
      <c r="K1374" s="75"/>
      <c r="M1374" s="86"/>
      <c r="N1374" s="75"/>
      <c r="P1374" s="86"/>
      <c r="Q1374" s="75"/>
      <c r="S1374" s="86"/>
      <c r="T1374" s="75"/>
      <c r="V1374" s="86"/>
      <c r="W1374" s="75"/>
      <c r="Y1374" s="86"/>
      <c r="Z1374" s="75"/>
      <c r="AB1374" s="86"/>
      <c r="AC1374" s="75"/>
      <c r="AE1374" s="86"/>
      <c r="AF1374" s="75"/>
      <c r="AH1374" s="86"/>
      <c r="AI1374" s="75"/>
      <c r="AK1374" s="86"/>
      <c r="AL1374" s="75"/>
    </row>
    <row r="1375" spans="1:38" x14ac:dyDescent="0.2">
      <c r="A1375" s="31"/>
      <c r="B1375" s="83"/>
      <c r="D1375" s="86"/>
      <c r="E1375" s="75"/>
      <c r="G1375" s="86"/>
      <c r="H1375" s="75"/>
      <c r="J1375" s="86"/>
      <c r="K1375" s="75"/>
      <c r="M1375" s="86"/>
      <c r="N1375" s="75"/>
      <c r="P1375" s="86"/>
      <c r="Q1375" s="75"/>
      <c r="S1375" s="86"/>
      <c r="T1375" s="75"/>
      <c r="V1375" s="86"/>
      <c r="W1375" s="75"/>
      <c r="Y1375" s="86"/>
      <c r="Z1375" s="75"/>
      <c r="AB1375" s="86"/>
      <c r="AC1375" s="75"/>
      <c r="AE1375" s="86"/>
      <c r="AF1375" s="75"/>
      <c r="AH1375" s="86"/>
      <c r="AI1375" s="75"/>
      <c r="AK1375" s="86"/>
      <c r="AL1375" s="75"/>
    </row>
    <row r="1376" spans="1:38" x14ac:dyDescent="0.2">
      <c r="A1376" s="31"/>
      <c r="B1376" s="83"/>
      <c r="D1376" s="86"/>
      <c r="E1376" s="75"/>
      <c r="G1376" s="86"/>
      <c r="H1376" s="75"/>
      <c r="J1376" s="86"/>
      <c r="K1376" s="75"/>
      <c r="M1376" s="86"/>
      <c r="N1376" s="75"/>
      <c r="P1376" s="86"/>
      <c r="Q1376" s="75"/>
      <c r="S1376" s="86"/>
      <c r="T1376" s="75"/>
      <c r="V1376" s="86"/>
      <c r="W1376" s="75"/>
      <c r="Y1376" s="86"/>
      <c r="Z1376" s="75"/>
      <c r="AB1376" s="86"/>
      <c r="AC1376" s="75"/>
      <c r="AE1376" s="86"/>
      <c r="AF1376" s="75"/>
      <c r="AH1376" s="86"/>
      <c r="AI1376" s="75"/>
      <c r="AK1376" s="86"/>
      <c r="AL1376" s="75"/>
    </row>
    <row r="1377" spans="1:38" x14ac:dyDescent="0.2">
      <c r="A1377" s="31"/>
      <c r="B1377" s="83"/>
      <c r="D1377" s="86"/>
      <c r="E1377" s="75"/>
      <c r="G1377" s="86"/>
      <c r="H1377" s="75"/>
      <c r="J1377" s="86"/>
      <c r="K1377" s="75"/>
      <c r="M1377" s="86"/>
      <c r="N1377" s="75"/>
      <c r="P1377" s="86"/>
      <c r="Q1377" s="75"/>
      <c r="S1377" s="86"/>
      <c r="T1377" s="75"/>
      <c r="V1377" s="86"/>
      <c r="W1377" s="75"/>
      <c r="Y1377" s="86"/>
      <c r="Z1377" s="75"/>
      <c r="AB1377" s="86"/>
      <c r="AC1377" s="75"/>
      <c r="AE1377" s="86"/>
      <c r="AF1377" s="75"/>
      <c r="AH1377" s="86"/>
      <c r="AI1377" s="75"/>
      <c r="AK1377" s="86"/>
      <c r="AL1377" s="75"/>
    </row>
    <row r="1378" spans="1:38" x14ac:dyDescent="0.2">
      <c r="A1378" s="31"/>
      <c r="B1378" s="83"/>
      <c r="D1378" s="86"/>
      <c r="E1378" s="75"/>
      <c r="G1378" s="86"/>
      <c r="H1378" s="75"/>
      <c r="J1378" s="86"/>
      <c r="K1378" s="75"/>
      <c r="M1378" s="86"/>
      <c r="N1378" s="75"/>
      <c r="P1378" s="86"/>
      <c r="Q1378" s="75"/>
      <c r="S1378" s="86"/>
      <c r="T1378" s="75"/>
      <c r="V1378" s="86"/>
      <c r="W1378" s="75"/>
      <c r="Y1378" s="86"/>
      <c r="Z1378" s="75"/>
      <c r="AB1378" s="86"/>
      <c r="AC1378" s="75"/>
      <c r="AE1378" s="86"/>
      <c r="AF1378" s="75"/>
      <c r="AH1378" s="86"/>
      <c r="AI1378" s="75"/>
      <c r="AK1378" s="86"/>
      <c r="AL1378" s="75"/>
    </row>
    <row r="1379" spans="1:38" x14ac:dyDescent="0.2">
      <c r="A1379" s="31"/>
      <c r="B1379" s="83"/>
      <c r="D1379" s="86"/>
      <c r="E1379" s="75"/>
      <c r="G1379" s="86"/>
      <c r="H1379" s="75"/>
      <c r="J1379" s="86"/>
      <c r="K1379" s="75"/>
      <c r="M1379" s="86"/>
      <c r="N1379" s="75"/>
      <c r="P1379" s="86"/>
      <c r="Q1379" s="75"/>
      <c r="S1379" s="86"/>
      <c r="T1379" s="75"/>
      <c r="V1379" s="86"/>
      <c r="W1379" s="75"/>
      <c r="Y1379" s="86"/>
      <c r="Z1379" s="75"/>
      <c r="AB1379" s="86"/>
      <c r="AC1379" s="75"/>
      <c r="AE1379" s="86"/>
      <c r="AF1379" s="75"/>
      <c r="AH1379" s="86"/>
      <c r="AI1379" s="75"/>
      <c r="AK1379" s="86"/>
      <c r="AL1379" s="75"/>
    </row>
    <row r="1380" spans="1:38" x14ac:dyDescent="0.2">
      <c r="A1380" s="31"/>
      <c r="B1380" s="83"/>
      <c r="D1380" s="86"/>
      <c r="E1380" s="75"/>
      <c r="G1380" s="86"/>
      <c r="H1380" s="75"/>
      <c r="J1380" s="86"/>
      <c r="K1380" s="75"/>
      <c r="M1380" s="86"/>
      <c r="N1380" s="75"/>
      <c r="P1380" s="86"/>
      <c r="Q1380" s="75"/>
      <c r="S1380" s="86"/>
      <c r="T1380" s="75"/>
      <c r="V1380" s="86"/>
      <c r="W1380" s="75"/>
      <c r="Y1380" s="86"/>
      <c r="Z1380" s="75"/>
      <c r="AB1380" s="86"/>
      <c r="AC1380" s="75"/>
      <c r="AE1380" s="86"/>
      <c r="AF1380" s="75"/>
      <c r="AH1380" s="86"/>
      <c r="AI1380" s="75"/>
      <c r="AK1380" s="86"/>
      <c r="AL1380" s="75"/>
    </row>
    <row r="1381" spans="1:38" x14ac:dyDescent="0.2">
      <c r="A1381" s="31"/>
      <c r="B1381" s="83"/>
      <c r="D1381" s="86"/>
      <c r="E1381" s="75"/>
      <c r="G1381" s="86"/>
      <c r="H1381" s="75"/>
      <c r="J1381" s="86"/>
      <c r="K1381" s="75"/>
      <c r="M1381" s="86"/>
      <c r="N1381" s="75"/>
      <c r="P1381" s="86"/>
      <c r="Q1381" s="75"/>
      <c r="S1381" s="86"/>
      <c r="T1381" s="75"/>
      <c r="V1381" s="86"/>
      <c r="W1381" s="75"/>
      <c r="Y1381" s="86"/>
      <c r="Z1381" s="75"/>
      <c r="AB1381" s="86"/>
      <c r="AC1381" s="75"/>
      <c r="AE1381" s="86"/>
      <c r="AF1381" s="75"/>
      <c r="AH1381" s="86"/>
      <c r="AI1381" s="75"/>
      <c r="AK1381" s="86"/>
      <c r="AL1381" s="75"/>
    </row>
    <row r="1382" spans="1:38" x14ac:dyDescent="0.2">
      <c r="A1382" s="31"/>
      <c r="B1382" s="83"/>
      <c r="D1382" s="86"/>
      <c r="E1382" s="75"/>
      <c r="G1382" s="86"/>
      <c r="H1382" s="75"/>
      <c r="J1382" s="86"/>
      <c r="K1382" s="75"/>
      <c r="M1382" s="86"/>
      <c r="N1382" s="75"/>
      <c r="P1382" s="86"/>
      <c r="Q1382" s="75"/>
      <c r="S1382" s="86"/>
      <c r="T1382" s="75"/>
      <c r="V1382" s="86"/>
      <c r="W1382" s="75"/>
      <c r="Y1382" s="86"/>
      <c r="Z1382" s="75"/>
      <c r="AB1382" s="86"/>
      <c r="AC1382" s="75"/>
      <c r="AE1382" s="86"/>
      <c r="AF1382" s="75"/>
      <c r="AH1382" s="86"/>
      <c r="AI1382" s="75"/>
      <c r="AK1382" s="86"/>
      <c r="AL1382" s="75"/>
    </row>
    <row r="1383" spans="1:38" x14ac:dyDescent="0.2">
      <c r="A1383" s="31"/>
      <c r="B1383" s="83"/>
      <c r="D1383" s="86"/>
      <c r="E1383" s="75"/>
      <c r="G1383" s="86"/>
      <c r="H1383" s="75"/>
      <c r="J1383" s="86"/>
      <c r="K1383" s="75"/>
      <c r="M1383" s="86"/>
      <c r="N1383" s="75"/>
      <c r="P1383" s="86"/>
      <c r="Q1383" s="75"/>
      <c r="S1383" s="86"/>
      <c r="T1383" s="75"/>
      <c r="V1383" s="86"/>
      <c r="W1383" s="75"/>
      <c r="Y1383" s="86"/>
      <c r="Z1383" s="75"/>
      <c r="AB1383" s="86"/>
      <c r="AC1383" s="75"/>
      <c r="AE1383" s="86"/>
      <c r="AF1383" s="75"/>
      <c r="AH1383" s="86"/>
      <c r="AI1383" s="75"/>
      <c r="AK1383" s="86"/>
      <c r="AL1383" s="75"/>
    </row>
    <row r="1384" spans="1:38" x14ac:dyDescent="0.2">
      <c r="A1384" s="31"/>
      <c r="B1384" s="83"/>
      <c r="D1384" s="86"/>
      <c r="E1384" s="75"/>
      <c r="G1384" s="86"/>
      <c r="H1384" s="75"/>
      <c r="J1384" s="86"/>
      <c r="K1384" s="75"/>
      <c r="M1384" s="86"/>
      <c r="N1384" s="75"/>
      <c r="P1384" s="86"/>
      <c r="Q1384" s="75"/>
      <c r="S1384" s="86"/>
      <c r="T1384" s="75"/>
      <c r="V1384" s="86"/>
      <c r="W1384" s="75"/>
      <c r="Y1384" s="86"/>
      <c r="Z1384" s="75"/>
      <c r="AB1384" s="86"/>
      <c r="AC1384" s="75"/>
      <c r="AE1384" s="86"/>
      <c r="AF1384" s="75"/>
      <c r="AH1384" s="86"/>
      <c r="AI1384" s="75"/>
      <c r="AK1384" s="86"/>
      <c r="AL1384" s="75"/>
    </row>
    <row r="1385" spans="1:38" x14ac:dyDescent="0.2">
      <c r="A1385" s="31"/>
      <c r="B1385" s="83"/>
      <c r="D1385" s="86"/>
      <c r="E1385" s="75"/>
      <c r="G1385" s="86"/>
      <c r="H1385" s="75"/>
      <c r="J1385" s="86"/>
      <c r="K1385" s="75"/>
      <c r="M1385" s="86"/>
      <c r="N1385" s="75"/>
      <c r="P1385" s="86"/>
      <c r="Q1385" s="75"/>
      <c r="S1385" s="86"/>
      <c r="T1385" s="75"/>
      <c r="V1385" s="86"/>
      <c r="W1385" s="75"/>
      <c r="Y1385" s="86"/>
      <c r="Z1385" s="75"/>
      <c r="AB1385" s="86"/>
      <c r="AC1385" s="75"/>
      <c r="AE1385" s="86"/>
      <c r="AF1385" s="75"/>
      <c r="AH1385" s="86"/>
      <c r="AI1385" s="75"/>
      <c r="AK1385" s="86"/>
      <c r="AL1385" s="75"/>
    </row>
    <row r="1386" spans="1:38" x14ac:dyDescent="0.2">
      <c r="A1386" s="31"/>
      <c r="B1386" s="83"/>
      <c r="D1386" s="86"/>
      <c r="E1386" s="75"/>
      <c r="G1386" s="86"/>
      <c r="H1386" s="75"/>
      <c r="J1386" s="86"/>
      <c r="K1386" s="75"/>
      <c r="M1386" s="86"/>
      <c r="N1386" s="75"/>
      <c r="P1386" s="86"/>
      <c r="Q1386" s="75"/>
      <c r="S1386" s="86"/>
      <c r="T1386" s="75"/>
      <c r="V1386" s="86"/>
      <c r="W1386" s="75"/>
      <c r="Y1386" s="86"/>
      <c r="Z1386" s="75"/>
      <c r="AB1386" s="86"/>
      <c r="AC1386" s="75"/>
      <c r="AE1386" s="86"/>
      <c r="AF1386" s="75"/>
      <c r="AH1386" s="86"/>
      <c r="AI1386" s="75"/>
      <c r="AK1386" s="86"/>
      <c r="AL1386" s="75"/>
    </row>
    <row r="1387" spans="1:38" x14ac:dyDescent="0.2">
      <c r="A1387" s="31"/>
      <c r="B1387" s="83"/>
      <c r="D1387" s="86"/>
      <c r="E1387" s="75"/>
      <c r="G1387" s="86"/>
      <c r="H1387" s="75"/>
      <c r="J1387" s="86"/>
      <c r="K1387" s="75"/>
      <c r="M1387" s="86"/>
      <c r="N1387" s="75"/>
      <c r="P1387" s="86"/>
      <c r="Q1387" s="75"/>
      <c r="S1387" s="86"/>
      <c r="T1387" s="75"/>
      <c r="V1387" s="86"/>
      <c r="W1387" s="75"/>
      <c r="Y1387" s="86"/>
      <c r="Z1387" s="75"/>
      <c r="AB1387" s="86"/>
      <c r="AC1387" s="75"/>
      <c r="AE1387" s="86"/>
      <c r="AF1387" s="75"/>
      <c r="AH1387" s="86"/>
      <c r="AI1387" s="75"/>
      <c r="AK1387" s="86"/>
      <c r="AL1387" s="75"/>
    </row>
    <row r="1388" spans="1:38" x14ac:dyDescent="0.2">
      <c r="A1388" s="31"/>
      <c r="B1388" s="83"/>
      <c r="D1388" s="86"/>
      <c r="E1388" s="75"/>
      <c r="G1388" s="86"/>
      <c r="H1388" s="75"/>
      <c r="J1388" s="86"/>
      <c r="K1388" s="75"/>
      <c r="M1388" s="86"/>
      <c r="N1388" s="75"/>
      <c r="P1388" s="86"/>
      <c r="Q1388" s="75"/>
      <c r="S1388" s="86"/>
      <c r="T1388" s="75"/>
      <c r="V1388" s="86"/>
      <c r="W1388" s="75"/>
      <c r="Y1388" s="86"/>
      <c r="Z1388" s="75"/>
      <c r="AB1388" s="86"/>
      <c r="AC1388" s="75"/>
      <c r="AE1388" s="86"/>
      <c r="AF1388" s="75"/>
      <c r="AH1388" s="86"/>
      <c r="AI1388" s="75"/>
      <c r="AK1388" s="86"/>
      <c r="AL1388" s="75"/>
    </row>
    <row r="1389" spans="1:38" x14ac:dyDescent="0.2">
      <c r="A1389" s="31"/>
      <c r="B1389" s="83"/>
      <c r="D1389" s="86"/>
      <c r="E1389" s="75"/>
      <c r="G1389" s="86"/>
      <c r="H1389" s="75"/>
      <c r="J1389" s="86"/>
      <c r="K1389" s="75"/>
      <c r="M1389" s="86"/>
      <c r="N1389" s="75"/>
      <c r="P1389" s="86"/>
      <c r="Q1389" s="75"/>
      <c r="S1389" s="86"/>
      <c r="T1389" s="75"/>
      <c r="V1389" s="86"/>
      <c r="W1389" s="75"/>
      <c r="Y1389" s="86"/>
      <c r="Z1389" s="75"/>
      <c r="AB1389" s="86"/>
      <c r="AC1389" s="75"/>
      <c r="AE1389" s="86"/>
      <c r="AF1389" s="75"/>
      <c r="AH1389" s="86"/>
      <c r="AI1389" s="75"/>
      <c r="AK1389" s="86"/>
      <c r="AL1389" s="75"/>
    </row>
    <row r="1390" spans="1:38" x14ac:dyDescent="0.2">
      <c r="A1390" s="31"/>
      <c r="B1390" s="83"/>
      <c r="D1390" s="86"/>
      <c r="E1390" s="75"/>
      <c r="G1390" s="86"/>
      <c r="H1390" s="75"/>
      <c r="J1390" s="86"/>
      <c r="K1390" s="75"/>
      <c r="M1390" s="86"/>
      <c r="N1390" s="75"/>
      <c r="P1390" s="86"/>
      <c r="Q1390" s="75"/>
      <c r="S1390" s="86"/>
      <c r="T1390" s="75"/>
      <c r="V1390" s="86"/>
      <c r="W1390" s="75"/>
      <c r="Y1390" s="86"/>
      <c r="Z1390" s="75"/>
      <c r="AB1390" s="86"/>
      <c r="AC1390" s="75"/>
      <c r="AE1390" s="86"/>
      <c r="AF1390" s="75"/>
      <c r="AH1390" s="86"/>
      <c r="AI1390" s="75"/>
      <c r="AK1390" s="86"/>
      <c r="AL1390" s="75"/>
    </row>
    <row r="1391" spans="1:38" x14ac:dyDescent="0.2">
      <c r="A1391" s="31"/>
      <c r="B1391" s="83"/>
      <c r="D1391" s="86"/>
      <c r="E1391" s="75"/>
      <c r="G1391" s="86"/>
      <c r="H1391" s="75"/>
      <c r="J1391" s="86"/>
      <c r="K1391" s="75"/>
      <c r="M1391" s="86"/>
      <c r="N1391" s="75"/>
      <c r="P1391" s="86"/>
      <c r="Q1391" s="75"/>
      <c r="S1391" s="86"/>
      <c r="T1391" s="75"/>
      <c r="V1391" s="86"/>
      <c r="W1391" s="75"/>
      <c r="Y1391" s="86"/>
      <c r="Z1391" s="75"/>
      <c r="AB1391" s="86"/>
      <c r="AC1391" s="75"/>
      <c r="AE1391" s="86"/>
      <c r="AF1391" s="75"/>
      <c r="AH1391" s="86"/>
      <c r="AI1391" s="75"/>
      <c r="AK1391" s="86"/>
      <c r="AL1391" s="75"/>
    </row>
    <row r="1392" spans="1:38" x14ac:dyDescent="0.2">
      <c r="A1392" s="31"/>
      <c r="B1392" s="83"/>
      <c r="D1392" s="86"/>
      <c r="E1392" s="75"/>
      <c r="G1392" s="86"/>
      <c r="H1392" s="75"/>
      <c r="J1392" s="86"/>
      <c r="K1392" s="75"/>
      <c r="M1392" s="86"/>
      <c r="N1392" s="75"/>
      <c r="P1392" s="86"/>
      <c r="Q1392" s="75"/>
      <c r="S1392" s="86"/>
      <c r="T1392" s="75"/>
      <c r="V1392" s="86"/>
      <c r="W1392" s="75"/>
      <c r="Y1392" s="86"/>
      <c r="Z1392" s="75"/>
      <c r="AB1392" s="86"/>
      <c r="AC1392" s="75"/>
      <c r="AE1392" s="86"/>
      <c r="AF1392" s="75"/>
      <c r="AH1392" s="86"/>
      <c r="AI1392" s="75"/>
      <c r="AK1392" s="86"/>
      <c r="AL1392" s="75"/>
    </row>
    <row r="1393" spans="1:38" x14ac:dyDescent="0.2">
      <c r="A1393" s="31"/>
      <c r="B1393" s="83"/>
      <c r="D1393" s="86"/>
      <c r="E1393" s="75"/>
      <c r="G1393" s="86"/>
      <c r="H1393" s="75"/>
      <c r="J1393" s="86"/>
      <c r="K1393" s="75"/>
      <c r="M1393" s="86"/>
      <c r="N1393" s="75"/>
      <c r="P1393" s="86"/>
      <c r="Q1393" s="75"/>
      <c r="S1393" s="86"/>
      <c r="T1393" s="75"/>
      <c r="V1393" s="86"/>
      <c r="W1393" s="75"/>
      <c r="Y1393" s="86"/>
      <c r="Z1393" s="75"/>
      <c r="AB1393" s="86"/>
      <c r="AC1393" s="75"/>
      <c r="AE1393" s="86"/>
      <c r="AF1393" s="75"/>
      <c r="AH1393" s="86"/>
      <c r="AI1393" s="75"/>
      <c r="AK1393" s="86"/>
      <c r="AL1393" s="75"/>
    </row>
    <row r="1394" spans="1:38" x14ac:dyDescent="0.2">
      <c r="A1394" s="31"/>
      <c r="B1394" s="83"/>
      <c r="D1394" s="86"/>
      <c r="E1394" s="75"/>
      <c r="G1394" s="86"/>
      <c r="H1394" s="75"/>
      <c r="J1394" s="86"/>
      <c r="K1394" s="75"/>
      <c r="M1394" s="86"/>
      <c r="N1394" s="75"/>
      <c r="P1394" s="86"/>
      <c r="Q1394" s="75"/>
      <c r="S1394" s="86"/>
      <c r="T1394" s="75"/>
      <c r="V1394" s="86"/>
      <c r="W1394" s="75"/>
      <c r="Y1394" s="86"/>
      <c r="Z1394" s="75"/>
      <c r="AB1394" s="86"/>
      <c r="AC1394" s="75"/>
      <c r="AE1394" s="86"/>
      <c r="AF1394" s="75"/>
      <c r="AH1394" s="86"/>
      <c r="AI1394" s="75"/>
      <c r="AK1394" s="86"/>
      <c r="AL1394" s="75"/>
    </row>
    <row r="1395" spans="1:38" x14ac:dyDescent="0.2">
      <c r="A1395" s="31"/>
      <c r="B1395" s="83"/>
      <c r="D1395" s="86"/>
      <c r="E1395" s="75"/>
      <c r="G1395" s="86"/>
      <c r="H1395" s="75"/>
      <c r="J1395" s="86"/>
      <c r="K1395" s="75"/>
      <c r="M1395" s="86"/>
      <c r="N1395" s="75"/>
      <c r="P1395" s="86"/>
      <c r="Q1395" s="75"/>
      <c r="S1395" s="86"/>
      <c r="T1395" s="75"/>
      <c r="V1395" s="86"/>
      <c r="W1395" s="75"/>
      <c r="Y1395" s="86"/>
      <c r="Z1395" s="75"/>
      <c r="AB1395" s="86"/>
      <c r="AC1395" s="75"/>
      <c r="AE1395" s="86"/>
      <c r="AF1395" s="75"/>
      <c r="AH1395" s="86"/>
      <c r="AI1395" s="75"/>
      <c r="AK1395" s="86"/>
      <c r="AL1395" s="75"/>
    </row>
    <row r="1396" spans="1:38" x14ac:dyDescent="0.2">
      <c r="A1396" s="31"/>
      <c r="B1396" s="83"/>
      <c r="D1396" s="86"/>
      <c r="E1396" s="75"/>
      <c r="G1396" s="86"/>
      <c r="H1396" s="75"/>
      <c r="J1396" s="86"/>
      <c r="K1396" s="75"/>
      <c r="M1396" s="86"/>
      <c r="N1396" s="75"/>
      <c r="P1396" s="86"/>
      <c r="Q1396" s="75"/>
      <c r="S1396" s="86"/>
      <c r="T1396" s="75"/>
      <c r="V1396" s="86"/>
      <c r="W1396" s="75"/>
      <c r="Y1396" s="86"/>
      <c r="Z1396" s="75"/>
      <c r="AB1396" s="86"/>
      <c r="AC1396" s="75"/>
      <c r="AE1396" s="86"/>
      <c r="AF1396" s="75"/>
      <c r="AH1396" s="86"/>
      <c r="AI1396" s="75"/>
      <c r="AK1396" s="86"/>
      <c r="AL1396" s="75"/>
    </row>
    <row r="1397" spans="1:38" x14ac:dyDescent="0.2">
      <c r="A1397" s="31"/>
      <c r="B1397" s="83"/>
      <c r="D1397" s="86"/>
      <c r="E1397" s="75"/>
      <c r="G1397" s="86"/>
      <c r="H1397" s="75"/>
      <c r="J1397" s="86"/>
      <c r="K1397" s="75"/>
      <c r="M1397" s="86"/>
      <c r="N1397" s="75"/>
      <c r="P1397" s="86"/>
      <c r="Q1397" s="75"/>
      <c r="S1397" s="86"/>
      <c r="T1397" s="75"/>
      <c r="V1397" s="86"/>
      <c r="W1397" s="75"/>
      <c r="Y1397" s="86"/>
      <c r="Z1397" s="75"/>
      <c r="AB1397" s="86"/>
      <c r="AC1397" s="75"/>
      <c r="AE1397" s="86"/>
      <c r="AF1397" s="75"/>
      <c r="AH1397" s="86"/>
      <c r="AI1397" s="75"/>
      <c r="AK1397" s="86"/>
      <c r="AL1397" s="75"/>
    </row>
    <row r="1398" spans="1:38" x14ac:dyDescent="0.2">
      <c r="A1398" s="31"/>
      <c r="B1398" s="83"/>
      <c r="D1398" s="86"/>
      <c r="E1398" s="75"/>
      <c r="G1398" s="86"/>
      <c r="H1398" s="75"/>
      <c r="J1398" s="86"/>
      <c r="K1398" s="75"/>
      <c r="M1398" s="86"/>
      <c r="N1398" s="75"/>
      <c r="P1398" s="86"/>
      <c r="Q1398" s="75"/>
      <c r="S1398" s="86"/>
      <c r="T1398" s="75"/>
      <c r="V1398" s="86"/>
      <c r="W1398" s="75"/>
      <c r="Y1398" s="86"/>
      <c r="Z1398" s="75"/>
      <c r="AB1398" s="86"/>
      <c r="AC1398" s="75"/>
      <c r="AE1398" s="86"/>
      <c r="AF1398" s="75"/>
      <c r="AH1398" s="86"/>
      <c r="AI1398" s="75"/>
      <c r="AK1398" s="86"/>
      <c r="AL1398" s="75"/>
    </row>
    <row r="1399" spans="1:38" x14ac:dyDescent="0.2">
      <c r="A1399" s="31"/>
      <c r="B1399" s="83"/>
      <c r="D1399" s="86"/>
      <c r="E1399" s="75"/>
      <c r="G1399" s="86"/>
      <c r="H1399" s="75"/>
      <c r="J1399" s="86"/>
      <c r="K1399" s="75"/>
      <c r="M1399" s="86"/>
      <c r="N1399" s="75"/>
      <c r="P1399" s="86"/>
      <c r="Q1399" s="75"/>
      <c r="S1399" s="86"/>
      <c r="T1399" s="75"/>
      <c r="V1399" s="86"/>
      <c r="W1399" s="75"/>
      <c r="Y1399" s="86"/>
      <c r="Z1399" s="75"/>
      <c r="AB1399" s="86"/>
      <c r="AC1399" s="75"/>
      <c r="AE1399" s="86"/>
      <c r="AF1399" s="75"/>
      <c r="AH1399" s="86"/>
      <c r="AI1399" s="75"/>
      <c r="AK1399" s="86"/>
      <c r="AL1399" s="75"/>
    </row>
    <row r="1400" spans="1:38" x14ac:dyDescent="0.2">
      <c r="A1400" s="31"/>
      <c r="B1400" s="83"/>
      <c r="D1400" s="86"/>
      <c r="E1400" s="75"/>
      <c r="G1400" s="86"/>
      <c r="H1400" s="75"/>
      <c r="J1400" s="86"/>
      <c r="K1400" s="75"/>
      <c r="M1400" s="86"/>
      <c r="N1400" s="75"/>
      <c r="P1400" s="86"/>
      <c r="Q1400" s="75"/>
      <c r="S1400" s="86"/>
      <c r="T1400" s="75"/>
      <c r="V1400" s="86"/>
      <c r="W1400" s="75"/>
      <c r="Y1400" s="86"/>
      <c r="Z1400" s="75"/>
      <c r="AB1400" s="86"/>
      <c r="AC1400" s="75"/>
      <c r="AE1400" s="86"/>
      <c r="AF1400" s="75"/>
      <c r="AH1400" s="86"/>
      <c r="AI1400" s="75"/>
      <c r="AK1400" s="86"/>
      <c r="AL1400" s="75"/>
    </row>
    <row r="1401" spans="1:38" x14ac:dyDescent="0.2">
      <c r="A1401" s="31"/>
      <c r="B1401" s="83"/>
      <c r="D1401" s="86"/>
      <c r="E1401" s="75"/>
      <c r="G1401" s="86"/>
      <c r="H1401" s="75"/>
      <c r="J1401" s="86"/>
      <c r="K1401" s="75"/>
      <c r="M1401" s="86"/>
      <c r="N1401" s="75"/>
      <c r="P1401" s="86"/>
      <c r="Q1401" s="75"/>
      <c r="S1401" s="86"/>
      <c r="T1401" s="75"/>
      <c r="V1401" s="86"/>
      <c r="W1401" s="75"/>
      <c r="Y1401" s="86"/>
      <c r="Z1401" s="75"/>
      <c r="AB1401" s="86"/>
      <c r="AC1401" s="75"/>
      <c r="AE1401" s="86"/>
      <c r="AF1401" s="75"/>
      <c r="AH1401" s="86"/>
      <c r="AI1401" s="75"/>
      <c r="AK1401" s="86"/>
      <c r="AL1401" s="75"/>
    </row>
    <row r="1402" spans="1:38" x14ac:dyDescent="0.2">
      <c r="A1402" s="31"/>
      <c r="B1402" s="83"/>
      <c r="D1402" s="86"/>
      <c r="E1402" s="75"/>
      <c r="G1402" s="86"/>
      <c r="H1402" s="75"/>
      <c r="J1402" s="86"/>
      <c r="K1402" s="75"/>
      <c r="M1402" s="86"/>
      <c r="N1402" s="75"/>
      <c r="P1402" s="86"/>
      <c r="Q1402" s="75"/>
      <c r="S1402" s="86"/>
      <c r="T1402" s="75"/>
      <c r="V1402" s="86"/>
      <c r="W1402" s="75"/>
      <c r="Y1402" s="86"/>
      <c r="Z1402" s="75"/>
      <c r="AB1402" s="86"/>
      <c r="AC1402" s="75"/>
      <c r="AE1402" s="86"/>
      <c r="AF1402" s="75"/>
      <c r="AH1402" s="86"/>
      <c r="AI1402" s="75"/>
      <c r="AK1402" s="86"/>
      <c r="AL1402" s="75"/>
    </row>
    <row r="1403" spans="1:38" x14ac:dyDescent="0.2">
      <c r="A1403" s="31"/>
      <c r="B1403" s="83"/>
      <c r="D1403" s="86"/>
      <c r="E1403" s="75"/>
      <c r="G1403" s="86"/>
      <c r="H1403" s="75"/>
      <c r="J1403" s="86"/>
      <c r="K1403" s="75"/>
      <c r="M1403" s="86"/>
      <c r="N1403" s="75"/>
      <c r="P1403" s="86"/>
      <c r="Q1403" s="75"/>
      <c r="S1403" s="86"/>
      <c r="T1403" s="75"/>
      <c r="V1403" s="86"/>
      <c r="W1403" s="75"/>
      <c r="Y1403" s="86"/>
      <c r="Z1403" s="75"/>
      <c r="AB1403" s="86"/>
      <c r="AC1403" s="75"/>
      <c r="AE1403" s="86"/>
      <c r="AF1403" s="75"/>
      <c r="AH1403" s="86"/>
      <c r="AI1403" s="75"/>
      <c r="AK1403" s="86"/>
      <c r="AL1403" s="75"/>
    </row>
    <row r="1404" spans="1:38" x14ac:dyDescent="0.2">
      <c r="A1404" s="31"/>
      <c r="B1404" s="83"/>
      <c r="D1404" s="86"/>
      <c r="E1404" s="75"/>
      <c r="G1404" s="86"/>
      <c r="H1404" s="75"/>
      <c r="J1404" s="86"/>
      <c r="K1404" s="75"/>
      <c r="M1404" s="86"/>
      <c r="N1404" s="75"/>
      <c r="P1404" s="86"/>
      <c r="Q1404" s="75"/>
      <c r="S1404" s="86"/>
      <c r="T1404" s="75"/>
      <c r="V1404" s="86"/>
      <c r="W1404" s="75"/>
      <c r="Y1404" s="86"/>
      <c r="Z1404" s="75"/>
      <c r="AB1404" s="86"/>
      <c r="AC1404" s="75"/>
      <c r="AE1404" s="86"/>
      <c r="AF1404" s="75"/>
      <c r="AH1404" s="86"/>
      <c r="AI1404" s="75"/>
      <c r="AK1404" s="86"/>
      <c r="AL1404" s="75"/>
    </row>
    <row r="1405" spans="1:38" x14ac:dyDescent="0.2">
      <c r="A1405" s="31"/>
      <c r="B1405" s="83"/>
      <c r="D1405" s="86"/>
      <c r="E1405" s="75"/>
      <c r="G1405" s="86"/>
      <c r="H1405" s="75"/>
      <c r="J1405" s="86"/>
      <c r="K1405" s="75"/>
      <c r="M1405" s="86"/>
      <c r="N1405" s="75"/>
      <c r="P1405" s="86"/>
      <c r="Q1405" s="75"/>
      <c r="S1405" s="86"/>
      <c r="T1405" s="75"/>
      <c r="V1405" s="86"/>
      <c r="W1405" s="75"/>
      <c r="Y1405" s="86"/>
      <c r="Z1405" s="75"/>
      <c r="AB1405" s="86"/>
      <c r="AC1405" s="75"/>
      <c r="AE1405" s="86"/>
      <c r="AF1405" s="75"/>
      <c r="AH1405" s="86"/>
      <c r="AI1405" s="75"/>
      <c r="AK1405" s="86"/>
      <c r="AL1405" s="75"/>
    </row>
    <row r="1406" spans="1:38" x14ac:dyDescent="0.2">
      <c r="A1406" s="31"/>
      <c r="B1406" s="83"/>
      <c r="D1406" s="86"/>
      <c r="E1406" s="75"/>
      <c r="G1406" s="86"/>
      <c r="H1406" s="75"/>
      <c r="J1406" s="86"/>
      <c r="K1406" s="75"/>
      <c r="M1406" s="86"/>
      <c r="N1406" s="75"/>
      <c r="P1406" s="86"/>
      <c r="Q1406" s="75"/>
      <c r="S1406" s="86"/>
      <c r="T1406" s="75"/>
      <c r="V1406" s="86"/>
      <c r="W1406" s="75"/>
      <c r="Y1406" s="86"/>
      <c r="Z1406" s="75"/>
      <c r="AB1406" s="86"/>
      <c r="AC1406" s="75"/>
      <c r="AE1406" s="86"/>
      <c r="AF1406" s="75"/>
      <c r="AH1406" s="86"/>
      <c r="AI1406" s="75"/>
      <c r="AK1406" s="86"/>
      <c r="AL1406" s="75"/>
    </row>
    <row r="1407" spans="1:38" x14ac:dyDescent="0.2">
      <c r="A1407" s="31"/>
      <c r="B1407" s="83"/>
      <c r="D1407" s="86"/>
      <c r="E1407" s="75"/>
      <c r="G1407" s="86"/>
      <c r="H1407" s="75"/>
      <c r="J1407" s="86"/>
      <c r="K1407" s="75"/>
      <c r="M1407" s="86"/>
      <c r="N1407" s="75"/>
      <c r="P1407" s="86"/>
      <c r="Q1407" s="75"/>
      <c r="S1407" s="86"/>
      <c r="T1407" s="75"/>
      <c r="V1407" s="86"/>
      <c r="W1407" s="75"/>
      <c r="Y1407" s="86"/>
      <c r="Z1407" s="75"/>
      <c r="AB1407" s="86"/>
      <c r="AC1407" s="75"/>
      <c r="AE1407" s="86"/>
      <c r="AF1407" s="75"/>
      <c r="AH1407" s="86"/>
      <c r="AI1407" s="75"/>
      <c r="AK1407" s="86"/>
      <c r="AL1407" s="75"/>
    </row>
    <row r="1408" spans="1:38" x14ac:dyDescent="0.2">
      <c r="A1408" s="31"/>
      <c r="B1408" s="83"/>
      <c r="D1408" s="86"/>
      <c r="E1408" s="75"/>
      <c r="G1408" s="86"/>
      <c r="H1408" s="75"/>
      <c r="J1408" s="86"/>
      <c r="K1408" s="75"/>
      <c r="M1408" s="86"/>
      <c r="N1408" s="75"/>
      <c r="P1408" s="86"/>
      <c r="Q1408" s="75"/>
      <c r="S1408" s="86"/>
      <c r="T1408" s="75"/>
      <c r="V1408" s="86"/>
      <c r="W1408" s="75"/>
      <c r="Y1408" s="86"/>
      <c r="Z1408" s="75"/>
      <c r="AB1408" s="86"/>
      <c r="AC1408" s="75"/>
      <c r="AE1408" s="86"/>
      <c r="AF1408" s="75"/>
      <c r="AH1408" s="86"/>
      <c r="AI1408" s="75"/>
      <c r="AK1408" s="86"/>
      <c r="AL1408" s="75"/>
    </row>
    <row r="1409" spans="1:38" x14ac:dyDescent="0.2">
      <c r="A1409" s="31"/>
      <c r="B1409" s="83"/>
      <c r="D1409" s="86"/>
      <c r="E1409" s="75"/>
      <c r="G1409" s="86"/>
      <c r="H1409" s="75"/>
      <c r="J1409" s="86"/>
      <c r="K1409" s="75"/>
      <c r="M1409" s="86"/>
      <c r="N1409" s="75"/>
      <c r="P1409" s="86"/>
      <c r="Q1409" s="75"/>
      <c r="S1409" s="86"/>
      <c r="T1409" s="75"/>
      <c r="V1409" s="86"/>
      <c r="W1409" s="75"/>
      <c r="Y1409" s="86"/>
      <c r="Z1409" s="75"/>
      <c r="AB1409" s="86"/>
      <c r="AC1409" s="75"/>
      <c r="AE1409" s="86"/>
      <c r="AF1409" s="75"/>
      <c r="AH1409" s="86"/>
      <c r="AI1409" s="75"/>
      <c r="AK1409" s="86"/>
      <c r="AL1409" s="75"/>
    </row>
    <row r="1410" spans="1:38" x14ac:dyDescent="0.2">
      <c r="A1410" s="31"/>
      <c r="B1410" s="83"/>
      <c r="D1410" s="86"/>
      <c r="E1410" s="75"/>
      <c r="G1410" s="86"/>
      <c r="H1410" s="75"/>
      <c r="J1410" s="86"/>
      <c r="K1410" s="75"/>
      <c r="M1410" s="86"/>
      <c r="N1410" s="75"/>
      <c r="P1410" s="86"/>
      <c r="Q1410" s="75"/>
      <c r="S1410" s="86"/>
      <c r="T1410" s="75"/>
      <c r="V1410" s="86"/>
      <c r="W1410" s="75"/>
      <c r="Y1410" s="86"/>
      <c r="Z1410" s="75"/>
      <c r="AB1410" s="86"/>
      <c r="AC1410" s="75"/>
      <c r="AE1410" s="86"/>
      <c r="AF1410" s="75"/>
      <c r="AH1410" s="86"/>
      <c r="AI1410" s="75"/>
      <c r="AK1410" s="86"/>
      <c r="AL1410" s="75"/>
    </row>
    <row r="1411" spans="1:38" x14ac:dyDescent="0.2">
      <c r="A1411" s="31"/>
      <c r="B1411" s="83"/>
      <c r="D1411" s="86"/>
      <c r="E1411" s="75"/>
      <c r="G1411" s="86"/>
      <c r="H1411" s="75"/>
      <c r="J1411" s="86"/>
      <c r="K1411" s="75"/>
      <c r="M1411" s="86"/>
      <c r="N1411" s="75"/>
      <c r="P1411" s="86"/>
      <c r="Q1411" s="75"/>
      <c r="S1411" s="86"/>
      <c r="T1411" s="75"/>
      <c r="V1411" s="86"/>
      <c r="W1411" s="75"/>
      <c r="Y1411" s="86"/>
      <c r="Z1411" s="75"/>
      <c r="AB1411" s="86"/>
      <c r="AC1411" s="75"/>
      <c r="AE1411" s="86"/>
      <c r="AF1411" s="75"/>
      <c r="AH1411" s="86"/>
      <c r="AI1411" s="75"/>
      <c r="AK1411" s="86"/>
      <c r="AL1411" s="75"/>
    </row>
    <row r="1412" spans="1:38" x14ac:dyDescent="0.2">
      <c r="A1412" s="31"/>
      <c r="B1412" s="83"/>
      <c r="D1412" s="86"/>
      <c r="E1412" s="75"/>
      <c r="G1412" s="86"/>
      <c r="H1412" s="75"/>
      <c r="J1412" s="86"/>
      <c r="K1412" s="75"/>
      <c r="M1412" s="86"/>
      <c r="N1412" s="75"/>
      <c r="P1412" s="86"/>
      <c r="Q1412" s="75"/>
      <c r="S1412" s="86"/>
      <c r="T1412" s="75"/>
      <c r="V1412" s="86"/>
      <c r="W1412" s="75"/>
      <c r="Y1412" s="86"/>
      <c r="Z1412" s="75"/>
      <c r="AB1412" s="86"/>
      <c r="AC1412" s="75"/>
      <c r="AE1412" s="86"/>
      <c r="AF1412" s="75"/>
      <c r="AH1412" s="86"/>
      <c r="AI1412" s="75"/>
      <c r="AK1412" s="86"/>
      <c r="AL1412" s="75"/>
    </row>
    <row r="1413" spans="1:38" x14ac:dyDescent="0.2">
      <c r="A1413" s="31"/>
      <c r="B1413" s="83"/>
      <c r="D1413" s="86"/>
      <c r="E1413" s="75"/>
      <c r="G1413" s="86"/>
      <c r="H1413" s="75"/>
      <c r="J1413" s="86"/>
      <c r="K1413" s="75"/>
      <c r="M1413" s="86"/>
      <c r="N1413" s="75"/>
      <c r="P1413" s="86"/>
      <c r="Q1413" s="75"/>
      <c r="S1413" s="86"/>
      <c r="T1413" s="75"/>
      <c r="V1413" s="86"/>
      <c r="W1413" s="75"/>
      <c r="Y1413" s="86"/>
      <c r="Z1413" s="75"/>
      <c r="AB1413" s="86"/>
      <c r="AC1413" s="75"/>
      <c r="AE1413" s="86"/>
      <c r="AF1413" s="75"/>
      <c r="AH1413" s="86"/>
      <c r="AI1413" s="75"/>
      <c r="AK1413" s="86"/>
      <c r="AL1413" s="75"/>
    </row>
    <row r="1414" spans="1:38" x14ac:dyDescent="0.2">
      <c r="A1414" s="31"/>
      <c r="B1414" s="83"/>
      <c r="D1414" s="86"/>
      <c r="E1414" s="75"/>
      <c r="G1414" s="86"/>
      <c r="H1414" s="75"/>
      <c r="J1414" s="86"/>
      <c r="K1414" s="75"/>
      <c r="M1414" s="86"/>
      <c r="N1414" s="75"/>
      <c r="P1414" s="86"/>
      <c r="Q1414" s="75"/>
      <c r="S1414" s="86"/>
      <c r="T1414" s="75"/>
      <c r="V1414" s="86"/>
      <c r="W1414" s="75"/>
      <c r="Y1414" s="86"/>
      <c r="Z1414" s="75"/>
      <c r="AB1414" s="86"/>
      <c r="AC1414" s="75"/>
      <c r="AE1414" s="86"/>
      <c r="AF1414" s="75"/>
      <c r="AH1414" s="86"/>
      <c r="AI1414" s="75"/>
      <c r="AK1414" s="86"/>
      <c r="AL1414" s="75"/>
    </row>
    <row r="1415" spans="1:38" x14ac:dyDescent="0.2">
      <c r="A1415" s="31"/>
      <c r="B1415" s="83"/>
      <c r="D1415" s="86"/>
      <c r="E1415" s="75"/>
      <c r="G1415" s="86"/>
      <c r="H1415" s="75"/>
      <c r="J1415" s="86"/>
      <c r="K1415" s="75"/>
      <c r="M1415" s="86"/>
      <c r="N1415" s="75"/>
      <c r="P1415" s="86"/>
      <c r="Q1415" s="75"/>
      <c r="S1415" s="86"/>
      <c r="T1415" s="75"/>
      <c r="V1415" s="86"/>
      <c r="W1415" s="75"/>
      <c r="Y1415" s="86"/>
      <c r="Z1415" s="75"/>
      <c r="AB1415" s="86"/>
      <c r="AC1415" s="75"/>
      <c r="AE1415" s="86"/>
      <c r="AF1415" s="75"/>
      <c r="AH1415" s="86"/>
      <c r="AI1415" s="75"/>
      <c r="AK1415" s="86"/>
      <c r="AL1415" s="75"/>
    </row>
    <row r="1416" spans="1:38" x14ac:dyDescent="0.2">
      <c r="A1416" s="31"/>
      <c r="B1416" s="83"/>
      <c r="D1416" s="86"/>
      <c r="E1416" s="75"/>
      <c r="G1416" s="86"/>
      <c r="H1416" s="75"/>
      <c r="J1416" s="86"/>
      <c r="K1416" s="75"/>
      <c r="M1416" s="86"/>
      <c r="N1416" s="75"/>
      <c r="P1416" s="86"/>
      <c r="Q1416" s="75"/>
      <c r="S1416" s="86"/>
      <c r="T1416" s="75"/>
      <c r="V1416" s="86"/>
      <c r="W1416" s="75"/>
      <c r="Y1416" s="86"/>
      <c r="Z1416" s="75"/>
      <c r="AB1416" s="86"/>
      <c r="AC1416" s="75"/>
      <c r="AE1416" s="86"/>
      <c r="AF1416" s="75"/>
      <c r="AH1416" s="86"/>
      <c r="AI1416" s="75"/>
      <c r="AK1416" s="86"/>
      <c r="AL1416" s="75"/>
    </row>
    <row r="1417" spans="1:38" x14ac:dyDescent="0.2">
      <c r="A1417" s="31"/>
      <c r="B1417" s="83"/>
      <c r="D1417" s="86"/>
      <c r="E1417" s="75"/>
      <c r="G1417" s="86"/>
      <c r="H1417" s="75"/>
      <c r="J1417" s="86"/>
      <c r="K1417" s="75"/>
      <c r="M1417" s="86"/>
      <c r="N1417" s="75"/>
      <c r="P1417" s="86"/>
      <c r="Q1417" s="75"/>
      <c r="S1417" s="86"/>
      <c r="T1417" s="75"/>
      <c r="V1417" s="86"/>
      <c r="W1417" s="75"/>
      <c r="Y1417" s="86"/>
      <c r="Z1417" s="75"/>
      <c r="AB1417" s="86"/>
      <c r="AC1417" s="75"/>
      <c r="AE1417" s="86"/>
      <c r="AF1417" s="75"/>
      <c r="AH1417" s="86"/>
      <c r="AI1417" s="75"/>
      <c r="AK1417" s="86"/>
      <c r="AL1417" s="75"/>
    </row>
    <row r="1418" spans="1:38" x14ac:dyDescent="0.2">
      <c r="A1418" s="31"/>
      <c r="B1418" s="83"/>
      <c r="D1418" s="86"/>
      <c r="E1418" s="75"/>
      <c r="G1418" s="86"/>
      <c r="H1418" s="75"/>
      <c r="J1418" s="86"/>
      <c r="K1418" s="75"/>
      <c r="M1418" s="86"/>
      <c r="N1418" s="75"/>
      <c r="P1418" s="86"/>
      <c r="Q1418" s="75"/>
      <c r="S1418" s="86"/>
      <c r="T1418" s="75"/>
      <c r="V1418" s="86"/>
      <c r="W1418" s="75"/>
      <c r="Y1418" s="86"/>
      <c r="Z1418" s="75"/>
      <c r="AB1418" s="86"/>
      <c r="AC1418" s="75"/>
      <c r="AE1418" s="86"/>
      <c r="AF1418" s="75"/>
      <c r="AH1418" s="86"/>
      <c r="AI1418" s="75"/>
      <c r="AK1418" s="86"/>
      <c r="AL1418" s="75"/>
    </row>
    <row r="1419" spans="1:38" x14ac:dyDescent="0.2">
      <c r="A1419" s="31"/>
      <c r="B1419" s="83"/>
      <c r="D1419" s="86"/>
      <c r="E1419" s="75"/>
      <c r="G1419" s="86"/>
      <c r="H1419" s="75"/>
      <c r="J1419" s="86"/>
      <c r="K1419" s="75"/>
      <c r="M1419" s="86"/>
      <c r="N1419" s="75"/>
      <c r="P1419" s="86"/>
      <c r="Q1419" s="75"/>
      <c r="S1419" s="86"/>
      <c r="T1419" s="75"/>
      <c r="V1419" s="86"/>
      <c r="W1419" s="75"/>
      <c r="Y1419" s="86"/>
      <c r="Z1419" s="75"/>
      <c r="AB1419" s="86"/>
      <c r="AC1419" s="75"/>
      <c r="AE1419" s="86"/>
      <c r="AF1419" s="75"/>
      <c r="AH1419" s="86"/>
      <c r="AI1419" s="75"/>
      <c r="AK1419" s="86"/>
      <c r="AL1419" s="75"/>
    </row>
    <row r="1420" spans="1:38" x14ac:dyDescent="0.2">
      <c r="A1420" s="31"/>
      <c r="B1420" s="83"/>
      <c r="D1420" s="86"/>
      <c r="E1420" s="75"/>
      <c r="G1420" s="86"/>
      <c r="H1420" s="75"/>
      <c r="J1420" s="86"/>
      <c r="K1420" s="75"/>
      <c r="M1420" s="86"/>
      <c r="N1420" s="75"/>
      <c r="P1420" s="86"/>
      <c r="Q1420" s="75"/>
      <c r="S1420" s="86"/>
      <c r="T1420" s="75"/>
      <c r="V1420" s="86"/>
      <c r="W1420" s="75"/>
      <c r="Y1420" s="86"/>
      <c r="Z1420" s="75"/>
      <c r="AB1420" s="86"/>
      <c r="AC1420" s="75"/>
      <c r="AE1420" s="86"/>
      <c r="AF1420" s="75"/>
      <c r="AH1420" s="86"/>
      <c r="AI1420" s="75"/>
      <c r="AK1420" s="86"/>
      <c r="AL1420" s="75"/>
    </row>
    <row r="1421" spans="1:38" x14ac:dyDescent="0.2">
      <c r="A1421" s="31"/>
      <c r="B1421" s="83"/>
      <c r="D1421" s="86"/>
      <c r="E1421" s="75"/>
      <c r="G1421" s="86"/>
      <c r="H1421" s="75"/>
      <c r="J1421" s="86"/>
      <c r="K1421" s="75"/>
      <c r="M1421" s="86"/>
      <c r="N1421" s="75"/>
      <c r="P1421" s="86"/>
      <c r="Q1421" s="75"/>
      <c r="S1421" s="86"/>
      <c r="T1421" s="75"/>
      <c r="V1421" s="86"/>
      <c r="W1421" s="75"/>
      <c r="Y1421" s="86"/>
      <c r="Z1421" s="75"/>
      <c r="AB1421" s="86"/>
      <c r="AC1421" s="75"/>
      <c r="AE1421" s="86"/>
      <c r="AF1421" s="75"/>
      <c r="AH1421" s="86"/>
      <c r="AI1421" s="75"/>
      <c r="AK1421" s="86"/>
      <c r="AL1421" s="75"/>
    </row>
    <row r="1422" spans="1:38" x14ac:dyDescent="0.2">
      <c r="A1422" s="31"/>
      <c r="B1422" s="83"/>
      <c r="D1422" s="86"/>
      <c r="E1422" s="75"/>
      <c r="G1422" s="86"/>
      <c r="H1422" s="75"/>
      <c r="J1422" s="86"/>
      <c r="K1422" s="75"/>
      <c r="M1422" s="86"/>
      <c r="N1422" s="75"/>
      <c r="P1422" s="86"/>
      <c r="Q1422" s="75"/>
      <c r="S1422" s="86"/>
      <c r="T1422" s="75"/>
      <c r="V1422" s="86"/>
      <c r="W1422" s="75"/>
      <c r="Y1422" s="86"/>
      <c r="Z1422" s="75"/>
      <c r="AB1422" s="86"/>
      <c r="AC1422" s="75"/>
      <c r="AE1422" s="86"/>
      <c r="AF1422" s="75"/>
      <c r="AH1422" s="86"/>
      <c r="AI1422" s="75"/>
      <c r="AK1422" s="86"/>
      <c r="AL1422" s="75"/>
    </row>
    <row r="1423" spans="1:38" x14ac:dyDescent="0.2">
      <c r="A1423" s="31"/>
      <c r="B1423" s="83"/>
      <c r="D1423" s="86"/>
      <c r="E1423" s="75"/>
      <c r="G1423" s="86"/>
      <c r="H1423" s="75"/>
      <c r="J1423" s="86"/>
      <c r="K1423" s="75"/>
      <c r="M1423" s="86"/>
      <c r="N1423" s="75"/>
      <c r="P1423" s="86"/>
      <c r="Q1423" s="75"/>
      <c r="S1423" s="86"/>
      <c r="T1423" s="75"/>
      <c r="V1423" s="86"/>
      <c r="W1423" s="75"/>
      <c r="Y1423" s="86"/>
      <c r="Z1423" s="75"/>
      <c r="AB1423" s="86"/>
      <c r="AC1423" s="75"/>
      <c r="AE1423" s="86"/>
      <c r="AF1423" s="75"/>
      <c r="AH1423" s="86"/>
      <c r="AI1423" s="75"/>
      <c r="AK1423" s="86"/>
      <c r="AL1423" s="75"/>
    </row>
    <row r="1424" spans="1:38" x14ac:dyDescent="0.2">
      <c r="A1424" s="31"/>
      <c r="B1424" s="83"/>
      <c r="D1424" s="86"/>
      <c r="E1424" s="75"/>
      <c r="G1424" s="86"/>
      <c r="H1424" s="75"/>
      <c r="J1424" s="86"/>
      <c r="K1424" s="75"/>
      <c r="M1424" s="86"/>
      <c r="N1424" s="75"/>
      <c r="P1424" s="86"/>
      <c r="Q1424" s="75"/>
      <c r="S1424" s="86"/>
      <c r="T1424" s="75"/>
      <c r="V1424" s="86"/>
      <c r="W1424" s="75"/>
      <c r="Y1424" s="86"/>
      <c r="Z1424" s="75"/>
      <c r="AB1424" s="86"/>
      <c r="AC1424" s="75"/>
      <c r="AE1424" s="86"/>
      <c r="AF1424" s="75"/>
      <c r="AH1424" s="86"/>
      <c r="AI1424" s="75"/>
      <c r="AK1424" s="86"/>
      <c r="AL1424" s="75"/>
    </row>
    <row r="1425" spans="1:38" x14ac:dyDescent="0.2">
      <c r="A1425" s="31"/>
      <c r="B1425" s="83"/>
      <c r="D1425" s="86"/>
      <c r="E1425" s="75"/>
      <c r="G1425" s="86"/>
      <c r="H1425" s="75"/>
      <c r="J1425" s="86"/>
      <c r="K1425" s="75"/>
      <c r="M1425" s="86"/>
      <c r="N1425" s="75"/>
      <c r="P1425" s="86"/>
      <c r="Q1425" s="75"/>
      <c r="S1425" s="86"/>
      <c r="T1425" s="75"/>
      <c r="V1425" s="86"/>
      <c r="W1425" s="75"/>
      <c r="Y1425" s="86"/>
      <c r="Z1425" s="75"/>
      <c r="AB1425" s="86"/>
      <c r="AC1425" s="75"/>
      <c r="AE1425" s="86"/>
      <c r="AF1425" s="75"/>
      <c r="AH1425" s="86"/>
      <c r="AI1425" s="75"/>
      <c r="AK1425" s="86"/>
      <c r="AL1425" s="75"/>
    </row>
    <row r="1426" spans="1:38" x14ac:dyDescent="0.2">
      <c r="A1426" s="31"/>
      <c r="B1426" s="83"/>
      <c r="D1426" s="86"/>
      <c r="E1426" s="75"/>
      <c r="G1426" s="86"/>
      <c r="H1426" s="75"/>
      <c r="J1426" s="86"/>
      <c r="K1426" s="75"/>
      <c r="M1426" s="86"/>
      <c r="N1426" s="75"/>
      <c r="P1426" s="86"/>
      <c r="Q1426" s="75"/>
      <c r="S1426" s="86"/>
      <c r="T1426" s="75"/>
      <c r="V1426" s="86"/>
      <c r="W1426" s="75"/>
      <c r="Y1426" s="86"/>
      <c r="Z1426" s="75"/>
      <c r="AB1426" s="86"/>
      <c r="AC1426" s="75"/>
      <c r="AE1426" s="86"/>
      <c r="AF1426" s="75"/>
      <c r="AH1426" s="86"/>
      <c r="AI1426" s="75"/>
      <c r="AK1426" s="86"/>
      <c r="AL1426" s="75"/>
    </row>
    <row r="1427" spans="1:38" x14ac:dyDescent="0.2">
      <c r="A1427" s="31"/>
      <c r="B1427" s="83"/>
      <c r="D1427" s="86"/>
      <c r="E1427" s="75"/>
      <c r="G1427" s="86"/>
      <c r="H1427" s="75"/>
      <c r="J1427" s="86"/>
      <c r="K1427" s="75"/>
      <c r="M1427" s="86"/>
      <c r="N1427" s="75"/>
      <c r="P1427" s="86"/>
      <c r="Q1427" s="75"/>
      <c r="S1427" s="86"/>
      <c r="T1427" s="75"/>
      <c r="V1427" s="86"/>
      <c r="W1427" s="75"/>
      <c r="Y1427" s="86"/>
      <c r="Z1427" s="75"/>
      <c r="AB1427" s="86"/>
      <c r="AC1427" s="75"/>
      <c r="AE1427" s="86"/>
      <c r="AF1427" s="75"/>
      <c r="AH1427" s="86"/>
      <c r="AI1427" s="75"/>
      <c r="AK1427" s="86"/>
      <c r="AL1427" s="75"/>
    </row>
    <row r="1428" spans="1:38" x14ac:dyDescent="0.2">
      <c r="A1428" s="31"/>
      <c r="B1428" s="83"/>
      <c r="D1428" s="86"/>
      <c r="E1428" s="75"/>
      <c r="G1428" s="86"/>
      <c r="H1428" s="75"/>
      <c r="J1428" s="86"/>
      <c r="K1428" s="75"/>
      <c r="M1428" s="86"/>
      <c r="N1428" s="75"/>
      <c r="P1428" s="86"/>
      <c r="Q1428" s="75"/>
      <c r="S1428" s="86"/>
      <c r="T1428" s="75"/>
      <c r="V1428" s="86"/>
      <c r="W1428" s="75"/>
      <c r="Y1428" s="86"/>
      <c r="Z1428" s="75"/>
      <c r="AB1428" s="86"/>
      <c r="AC1428" s="75"/>
      <c r="AE1428" s="86"/>
      <c r="AF1428" s="75"/>
      <c r="AH1428" s="86"/>
      <c r="AI1428" s="75"/>
      <c r="AK1428" s="86"/>
      <c r="AL1428" s="75"/>
    </row>
    <row r="1429" spans="1:38" x14ac:dyDescent="0.2">
      <c r="A1429" s="31"/>
      <c r="B1429" s="83"/>
      <c r="D1429" s="86"/>
      <c r="E1429" s="75"/>
      <c r="G1429" s="86"/>
      <c r="H1429" s="75"/>
      <c r="J1429" s="86"/>
      <c r="K1429" s="75"/>
      <c r="M1429" s="86"/>
      <c r="N1429" s="75"/>
      <c r="P1429" s="86"/>
      <c r="Q1429" s="75"/>
      <c r="S1429" s="86"/>
      <c r="T1429" s="75"/>
      <c r="V1429" s="86"/>
      <c r="W1429" s="75"/>
      <c r="Y1429" s="86"/>
      <c r="Z1429" s="75"/>
      <c r="AB1429" s="86"/>
      <c r="AC1429" s="75"/>
      <c r="AE1429" s="86"/>
      <c r="AF1429" s="75"/>
      <c r="AH1429" s="86"/>
      <c r="AI1429" s="75"/>
      <c r="AK1429" s="86"/>
      <c r="AL1429" s="75"/>
    </row>
    <row r="1430" spans="1:38" x14ac:dyDescent="0.2">
      <c r="A1430" s="31"/>
      <c r="B1430" s="83"/>
      <c r="D1430" s="86"/>
      <c r="E1430" s="75"/>
      <c r="G1430" s="86"/>
      <c r="H1430" s="75"/>
      <c r="J1430" s="86"/>
      <c r="K1430" s="75"/>
      <c r="M1430" s="86"/>
      <c r="N1430" s="75"/>
      <c r="P1430" s="86"/>
      <c r="Q1430" s="75"/>
      <c r="S1430" s="86"/>
      <c r="T1430" s="75"/>
      <c r="V1430" s="86"/>
      <c r="W1430" s="75"/>
      <c r="Y1430" s="86"/>
      <c r="Z1430" s="75"/>
      <c r="AB1430" s="86"/>
      <c r="AC1430" s="75"/>
      <c r="AE1430" s="86"/>
      <c r="AF1430" s="75"/>
      <c r="AH1430" s="86"/>
      <c r="AI1430" s="75"/>
      <c r="AK1430" s="86"/>
      <c r="AL1430" s="75"/>
    </row>
    <row r="1431" spans="1:38" x14ac:dyDescent="0.2">
      <c r="A1431" s="31"/>
      <c r="B1431" s="83"/>
      <c r="D1431" s="86"/>
      <c r="E1431" s="75"/>
      <c r="G1431" s="86"/>
      <c r="H1431" s="75"/>
      <c r="J1431" s="86"/>
      <c r="K1431" s="75"/>
      <c r="M1431" s="86"/>
      <c r="N1431" s="75"/>
      <c r="P1431" s="86"/>
      <c r="Q1431" s="75"/>
      <c r="S1431" s="86"/>
      <c r="T1431" s="75"/>
      <c r="V1431" s="86"/>
      <c r="W1431" s="75"/>
      <c r="Y1431" s="86"/>
      <c r="Z1431" s="75"/>
      <c r="AB1431" s="86"/>
      <c r="AC1431" s="75"/>
      <c r="AE1431" s="86"/>
      <c r="AF1431" s="75"/>
      <c r="AH1431" s="86"/>
      <c r="AI1431" s="75"/>
      <c r="AK1431" s="86"/>
      <c r="AL1431" s="75"/>
    </row>
    <row r="1432" spans="1:38" x14ac:dyDescent="0.2">
      <c r="A1432" s="31"/>
      <c r="B1432" s="83"/>
      <c r="D1432" s="86"/>
      <c r="E1432" s="75"/>
      <c r="G1432" s="86"/>
      <c r="H1432" s="75"/>
      <c r="J1432" s="86"/>
      <c r="K1432" s="75"/>
      <c r="M1432" s="86"/>
      <c r="N1432" s="75"/>
      <c r="P1432" s="86"/>
      <c r="Q1432" s="75"/>
      <c r="S1432" s="86"/>
      <c r="T1432" s="75"/>
      <c r="V1432" s="86"/>
      <c r="W1432" s="75"/>
      <c r="Y1432" s="86"/>
      <c r="Z1432" s="75"/>
      <c r="AB1432" s="86"/>
      <c r="AC1432" s="75"/>
      <c r="AE1432" s="86"/>
      <c r="AF1432" s="75"/>
      <c r="AH1432" s="86"/>
      <c r="AI1432" s="75"/>
      <c r="AK1432" s="86"/>
      <c r="AL1432" s="75"/>
    </row>
    <row r="1433" spans="1:38" x14ac:dyDescent="0.2">
      <c r="A1433" s="31"/>
      <c r="B1433" s="83"/>
      <c r="D1433" s="86"/>
      <c r="E1433" s="75"/>
      <c r="G1433" s="86"/>
      <c r="H1433" s="75"/>
      <c r="J1433" s="86"/>
      <c r="K1433" s="75"/>
      <c r="M1433" s="86"/>
      <c r="N1433" s="75"/>
      <c r="P1433" s="86"/>
      <c r="Q1433" s="75"/>
      <c r="S1433" s="86"/>
      <c r="T1433" s="75"/>
      <c r="V1433" s="86"/>
      <c r="W1433" s="75"/>
      <c r="Y1433" s="86"/>
      <c r="Z1433" s="75"/>
      <c r="AB1433" s="86"/>
      <c r="AC1433" s="75"/>
      <c r="AE1433" s="86"/>
      <c r="AF1433" s="75"/>
      <c r="AH1433" s="86"/>
      <c r="AI1433" s="75"/>
      <c r="AK1433" s="86"/>
      <c r="AL1433" s="75"/>
    </row>
    <row r="1434" spans="1:38" x14ac:dyDescent="0.2">
      <c r="A1434" s="31"/>
      <c r="B1434" s="83"/>
      <c r="D1434" s="86"/>
      <c r="E1434" s="75"/>
      <c r="G1434" s="86"/>
      <c r="H1434" s="75"/>
      <c r="J1434" s="86"/>
      <c r="K1434" s="75"/>
      <c r="M1434" s="86"/>
      <c r="N1434" s="75"/>
      <c r="P1434" s="86"/>
      <c r="Q1434" s="75"/>
      <c r="S1434" s="86"/>
      <c r="T1434" s="75"/>
      <c r="V1434" s="86"/>
      <c r="W1434" s="75"/>
      <c r="Y1434" s="86"/>
      <c r="Z1434" s="75"/>
      <c r="AB1434" s="86"/>
      <c r="AC1434" s="75"/>
      <c r="AE1434" s="86"/>
      <c r="AF1434" s="75"/>
      <c r="AH1434" s="86"/>
      <c r="AI1434" s="75"/>
      <c r="AK1434" s="86"/>
      <c r="AL1434" s="75"/>
    </row>
    <row r="1435" spans="1:38" x14ac:dyDescent="0.2">
      <c r="A1435" s="31"/>
      <c r="B1435" s="83"/>
      <c r="D1435" s="86"/>
      <c r="E1435" s="75"/>
      <c r="G1435" s="86"/>
      <c r="H1435" s="75"/>
      <c r="J1435" s="86"/>
      <c r="K1435" s="75"/>
      <c r="M1435" s="86"/>
      <c r="N1435" s="75"/>
      <c r="P1435" s="86"/>
      <c r="Q1435" s="75"/>
      <c r="S1435" s="86"/>
      <c r="T1435" s="75"/>
      <c r="V1435" s="86"/>
      <c r="W1435" s="75"/>
      <c r="Y1435" s="86"/>
      <c r="Z1435" s="75"/>
      <c r="AB1435" s="86"/>
      <c r="AC1435" s="75"/>
      <c r="AE1435" s="86"/>
      <c r="AF1435" s="75"/>
      <c r="AH1435" s="86"/>
      <c r="AI1435" s="75"/>
      <c r="AK1435" s="86"/>
      <c r="AL1435" s="75"/>
    </row>
    <row r="1436" spans="1:38" x14ac:dyDescent="0.2">
      <c r="A1436" s="31"/>
      <c r="B1436" s="83"/>
      <c r="D1436" s="86"/>
      <c r="E1436" s="75"/>
      <c r="G1436" s="86"/>
      <c r="H1436" s="75"/>
      <c r="J1436" s="86"/>
      <c r="K1436" s="75"/>
      <c r="M1436" s="86"/>
      <c r="N1436" s="75"/>
      <c r="P1436" s="86"/>
      <c r="Q1436" s="75"/>
      <c r="S1436" s="86"/>
      <c r="T1436" s="75"/>
      <c r="V1436" s="86"/>
      <c r="W1436" s="75"/>
      <c r="Y1436" s="86"/>
      <c r="Z1436" s="75"/>
      <c r="AB1436" s="86"/>
      <c r="AC1436" s="75"/>
      <c r="AE1436" s="86"/>
      <c r="AF1436" s="75"/>
      <c r="AH1436" s="86"/>
      <c r="AI1436" s="75"/>
      <c r="AK1436" s="86"/>
      <c r="AL1436" s="75"/>
    </row>
    <row r="1437" spans="1:38" x14ac:dyDescent="0.2">
      <c r="A1437" s="31"/>
      <c r="B1437" s="83"/>
      <c r="D1437" s="86"/>
      <c r="E1437" s="75"/>
      <c r="G1437" s="86"/>
      <c r="H1437" s="75"/>
      <c r="J1437" s="86"/>
      <c r="K1437" s="75"/>
      <c r="M1437" s="86"/>
      <c r="N1437" s="75"/>
      <c r="P1437" s="86"/>
      <c r="Q1437" s="75"/>
      <c r="S1437" s="86"/>
      <c r="T1437" s="75"/>
      <c r="V1437" s="86"/>
      <c r="W1437" s="75"/>
      <c r="Y1437" s="86"/>
      <c r="Z1437" s="75"/>
      <c r="AB1437" s="86"/>
      <c r="AC1437" s="75"/>
      <c r="AE1437" s="86"/>
      <c r="AF1437" s="75"/>
      <c r="AH1437" s="86"/>
      <c r="AI1437" s="75"/>
      <c r="AK1437" s="86"/>
      <c r="AL1437" s="75"/>
    </row>
    <row r="1438" spans="1:38" x14ac:dyDescent="0.2">
      <c r="A1438" s="31"/>
      <c r="B1438" s="83"/>
      <c r="D1438" s="86"/>
      <c r="E1438" s="75"/>
      <c r="G1438" s="86"/>
      <c r="H1438" s="75"/>
      <c r="J1438" s="86"/>
      <c r="K1438" s="75"/>
      <c r="M1438" s="86"/>
      <c r="N1438" s="75"/>
      <c r="P1438" s="86"/>
      <c r="Q1438" s="75"/>
      <c r="S1438" s="86"/>
      <c r="T1438" s="75"/>
      <c r="V1438" s="86"/>
      <c r="W1438" s="75"/>
      <c r="Y1438" s="86"/>
      <c r="Z1438" s="75"/>
      <c r="AB1438" s="86"/>
      <c r="AC1438" s="75"/>
      <c r="AE1438" s="86"/>
      <c r="AF1438" s="75"/>
      <c r="AH1438" s="86"/>
      <c r="AI1438" s="75"/>
      <c r="AK1438" s="86"/>
      <c r="AL1438" s="75"/>
    </row>
    <row r="1439" spans="1:38" x14ac:dyDescent="0.2">
      <c r="A1439" s="31"/>
      <c r="B1439" s="83"/>
      <c r="D1439" s="86"/>
      <c r="E1439" s="75"/>
      <c r="G1439" s="86"/>
      <c r="H1439" s="75"/>
      <c r="J1439" s="86"/>
      <c r="K1439" s="75"/>
      <c r="M1439" s="86"/>
      <c r="N1439" s="75"/>
      <c r="P1439" s="86"/>
      <c r="Q1439" s="75"/>
      <c r="S1439" s="86"/>
      <c r="T1439" s="75"/>
      <c r="V1439" s="86"/>
      <c r="W1439" s="75"/>
      <c r="Y1439" s="86"/>
      <c r="Z1439" s="75"/>
      <c r="AB1439" s="86"/>
      <c r="AC1439" s="75"/>
      <c r="AE1439" s="86"/>
      <c r="AF1439" s="75"/>
      <c r="AH1439" s="86"/>
      <c r="AI1439" s="75"/>
      <c r="AK1439" s="86"/>
      <c r="AL1439" s="75"/>
    </row>
    <row r="1440" spans="1:38" x14ac:dyDescent="0.2">
      <c r="A1440" s="31"/>
      <c r="B1440" s="83"/>
      <c r="D1440" s="86"/>
      <c r="E1440" s="75"/>
      <c r="G1440" s="86"/>
      <c r="H1440" s="75"/>
      <c r="J1440" s="86"/>
      <c r="K1440" s="75"/>
      <c r="M1440" s="86"/>
      <c r="N1440" s="75"/>
      <c r="P1440" s="86"/>
      <c r="Q1440" s="75"/>
      <c r="S1440" s="86"/>
      <c r="T1440" s="75"/>
      <c r="V1440" s="86"/>
      <c r="W1440" s="75"/>
      <c r="Y1440" s="86"/>
      <c r="Z1440" s="75"/>
      <c r="AB1440" s="86"/>
      <c r="AC1440" s="75"/>
      <c r="AE1440" s="86"/>
      <c r="AF1440" s="75"/>
      <c r="AH1440" s="86"/>
      <c r="AI1440" s="75"/>
      <c r="AK1440" s="86"/>
      <c r="AL1440" s="75"/>
    </row>
    <row r="1441" spans="1:38" x14ac:dyDescent="0.2">
      <c r="A1441" s="31"/>
      <c r="B1441" s="83"/>
      <c r="D1441" s="86"/>
      <c r="E1441" s="75"/>
      <c r="G1441" s="86"/>
      <c r="H1441" s="75"/>
      <c r="J1441" s="86"/>
      <c r="K1441" s="75"/>
      <c r="M1441" s="86"/>
      <c r="N1441" s="75"/>
      <c r="P1441" s="86"/>
      <c r="Q1441" s="75"/>
      <c r="S1441" s="86"/>
      <c r="T1441" s="75"/>
      <c r="V1441" s="86"/>
      <c r="W1441" s="75"/>
      <c r="Y1441" s="86"/>
      <c r="Z1441" s="75"/>
      <c r="AB1441" s="86"/>
      <c r="AC1441" s="75"/>
      <c r="AE1441" s="86"/>
      <c r="AF1441" s="75"/>
      <c r="AH1441" s="86"/>
      <c r="AI1441" s="75"/>
      <c r="AK1441" s="86"/>
      <c r="AL1441" s="75"/>
    </row>
    <row r="1442" spans="1:38" x14ac:dyDescent="0.2">
      <c r="A1442" s="31"/>
      <c r="B1442" s="83"/>
      <c r="D1442" s="86"/>
      <c r="E1442" s="75"/>
      <c r="G1442" s="86"/>
      <c r="H1442" s="75"/>
      <c r="J1442" s="86"/>
      <c r="K1442" s="75"/>
      <c r="M1442" s="86"/>
      <c r="N1442" s="75"/>
      <c r="P1442" s="86"/>
      <c r="Q1442" s="75"/>
      <c r="S1442" s="86"/>
      <c r="T1442" s="75"/>
      <c r="V1442" s="86"/>
      <c r="W1442" s="75"/>
      <c r="Y1442" s="86"/>
      <c r="Z1442" s="75"/>
      <c r="AB1442" s="86"/>
      <c r="AC1442" s="75"/>
      <c r="AE1442" s="86"/>
      <c r="AF1442" s="75"/>
      <c r="AH1442" s="86"/>
      <c r="AI1442" s="75"/>
      <c r="AK1442" s="86"/>
      <c r="AL1442" s="75"/>
    </row>
    <row r="1443" spans="1:38" x14ac:dyDescent="0.2">
      <c r="A1443" s="31"/>
      <c r="B1443" s="83"/>
      <c r="D1443" s="86"/>
      <c r="E1443" s="75"/>
      <c r="G1443" s="86"/>
      <c r="H1443" s="75"/>
      <c r="J1443" s="86"/>
      <c r="K1443" s="75"/>
      <c r="M1443" s="86"/>
      <c r="N1443" s="75"/>
      <c r="P1443" s="86"/>
      <c r="Q1443" s="75"/>
      <c r="S1443" s="86"/>
      <c r="T1443" s="75"/>
      <c r="V1443" s="86"/>
      <c r="W1443" s="75"/>
      <c r="Y1443" s="86"/>
      <c r="Z1443" s="75"/>
      <c r="AB1443" s="86"/>
      <c r="AC1443" s="75"/>
      <c r="AE1443" s="86"/>
      <c r="AF1443" s="75"/>
      <c r="AH1443" s="86"/>
      <c r="AI1443" s="75"/>
      <c r="AK1443" s="86"/>
      <c r="AL1443" s="75"/>
    </row>
    <row r="1444" spans="1:38" x14ac:dyDescent="0.2">
      <c r="A1444" s="31"/>
      <c r="B1444" s="83"/>
      <c r="D1444" s="86"/>
      <c r="E1444" s="75"/>
      <c r="G1444" s="86"/>
      <c r="H1444" s="75"/>
      <c r="J1444" s="86"/>
      <c r="K1444" s="75"/>
      <c r="M1444" s="86"/>
      <c r="N1444" s="75"/>
      <c r="P1444" s="86"/>
      <c r="Q1444" s="75"/>
      <c r="S1444" s="86"/>
      <c r="T1444" s="75"/>
      <c r="V1444" s="86"/>
      <c r="W1444" s="75"/>
      <c r="Y1444" s="86"/>
      <c r="Z1444" s="75"/>
      <c r="AB1444" s="86"/>
      <c r="AC1444" s="75"/>
      <c r="AE1444" s="86"/>
      <c r="AF1444" s="75"/>
      <c r="AH1444" s="86"/>
      <c r="AI1444" s="75"/>
      <c r="AK1444" s="86"/>
      <c r="AL1444" s="75"/>
    </row>
    <row r="1445" spans="1:38" x14ac:dyDescent="0.2">
      <c r="A1445" s="31"/>
      <c r="B1445" s="83"/>
      <c r="D1445" s="86"/>
      <c r="E1445" s="75"/>
      <c r="G1445" s="86"/>
      <c r="H1445" s="75"/>
      <c r="J1445" s="86"/>
      <c r="K1445" s="75"/>
      <c r="M1445" s="86"/>
      <c r="N1445" s="75"/>
      <c r="P1445" s="86"/>
      <c r="Q1445" s="75"/>
      <c r="S1445" s="86"/>
      <c r="T1445" s="75"/>
      <c r="V1445" s="86"/>
      <c r="W1445" s="75"/>
      <c r="Y1445" s="86"/>
      <c r="Z1445" s="75"/>
      <c r="AB1445" s="86"/>
      <c r="AC1445" s="75"/>
      <c r="AE1445" s="86"/>
      <c r="AF1445" s="75"/>
      <c r="AH1445" s="86"/>
      <c r="AI1445" s="75"/>
      <c r="AK1445" s="86"/>
      <c r="AL1445" s="75"/>
    </row>
    <row r="1446" spans="1:38" x14ac:dyDescent="0.2">
      <c r="A1446" s="31"/>
      <c r="B1446" s="83"/>
      <c r="D1446" s="86"/>
      <c r="E1446" s="75"/>
      <c r="G1446" s="86"/>
      <c r="H1446" s="75"/>
      <c r="J1446" s="86"/>
      <c r="K1446" s="75"/>
      <c r="M1446" s="86"/>
      <c r="N1446" s="75"/>
      <c r="P1446" s="86"/>
      <c r="Q1446" s="75"/>
      <c r="S1446" s="86"/>
      <c r="T1446" s="75"/>
      <c r="V1446" s="86"/>
      <c r="W1446" s="75"/>
      <c r="Y1446" s="86"/>
      <c r="Z1446" s="75"/>
      <c r="AB1446" s="86"/>
      <c r="AC1446" s="75"/>
      <c r="AE1446" s="86"/>
      <c r="AF1446" s="75"/>
      <c r="AH1446" s="86"/>
      <c r="AI1446" s="75"/>
      <c r="AK1446" s="86"/>
      <c r="AL1446" s="75"/>
    </row>
    <row r="1447" spans="1:38" x14ac:dyDescent="0.2">
      <c r="A1447" s="31"/>
      <c r="B1447" s="83"/>
      <c r="D1447" s="86"/>
      <c r="E1447" s="75"/>
      <c r="G1447" s="86"/>
      <c r="H1447" s="75"/>
      <c r="J1447" s="86"/>
      <c r="K1447" s="75"/>
      <c r="M1447" s="86"/>
      <c r="N1447" s="75"/>
      <c r="P1447" s="86"/>
      <c r="Q1447" s="75"/>
      <c r="S1447" s="86"/>
      <c r="T1447" s="75"/>
      <c r="V1447" s="86"/>
      <c r="W1447" s="75"/>
      <c r="Y1447" s="86"/>
      <c r="Z1447" s="75"/>
      <c r="AB1447" s="86"/>
      <c r="AC1447" s="75"/>
      <c r="AE1447" s="86"/>
      <c r="AF1447" s="75"/>
      <c r="AH1447" s="86"/>
      <c r="AI1447" s="75"/>
      <c r="AK1447" s="86"/>
      <c r="AL1447" s="75"/>
    </row>
    <row r="1448" spans="1:38" x14ac:dyDescent="0.2">
      <c r="A1448" s="31"/>
      <c r="B1448" s="83"/>
      <c r="D1448" s="86"/>
      <c r="E1448" s="75"/>
      <c r="G1448" s="86"/>
      <c r="H1448" s="75"/>
      <c r="J1448" s="86"/>
      <c r="K1448" s="75"/>
      <c r="M1448" s="86"/>
      <c r="N1448" s="75"/>
      <c r="P1448" s="86"/>
      <c r="Q1448" s="75"/>
      <c r="S1448" s="86"/>
      <c r="T1448" s="75"/>
      <c r="V1448" s="86"/>
      <c r="W1448" s="75"/>
      <c r="Y1448" s="86"/>
      <c r="Z1448" s="75"/>
      <c r="AB1448" s="86"/>
      <c r="AC1448" s="75"/>
      <c r="AE1448" s="86"/>
      <c r="AF1448" s="75"/>
      <c r="AH1448" s="86"/>
      <c r="AI1448" s="75"/>
      <c r="AK1448" s="86"/>
      <c r="AL1448" s="75"/>
    </row>
    <row r="1449" spans="1:38" x14ac:dyDescent="0.2">
      <c r="A1449" s="31"/>
      <c r="B1449" s="83"/>
      <c r="D1449" s="86"/>
      <c r="E1449" s="75"/>
      <c r="G1449" s="86"/>
      <c r="H1449" s="75"/>
      <c r="J1449" s="86"/>
      <c r="K1449" s="75"/>
      <c r="M1449" s="86"/>
      <c r="N1449" s="75"/>
      <c r="P1449" s="86"/>
      <c r="Q1449" s="75"/>
      <c r="S1449" s="86"/>
      <c r="T1449" s="75"/>
      <c r="V1449" s="86"/>
      <c r="W1449" s="75"/>
      <c r="Y1449" s="86"/>
      <c r="Z1449" s="75"/>
      <c r="AB1449" s="86"/>
      <c r="AC1449" s="75"/>
      <c r="AE1449" s="86"/>
      <c r="AF1449" s="75"/>
      <c r="AH1449" s="86"/>
      <c r="AI1449" s="75"/>
      <c r="AK1449" s="86"/>
      <c r="AL1449" s="75"/>
    </row>
    <row r="1450" spans="1:38" x14ac:dyDescent="0.2">
      <c r="A1450" s="31"/>
      <c r="B1450" s="83"/>
      <c r="D1450" s="86"/>
      <c r="E1450" s="75"/>
      <c r="G1450" s="86"/>
      <c r="H1450" s="75"/>
      <c r="J1450" s="86"/>
      <c r="K1450" s="75"/>
      <c r="M1450" s="86"/>
      <c r="N1450" s="75"/>
      <c r="P1450" s="86"/>
      <c r="Q1450" s="75"/>
      <c r="S1450" s="86"/>
      <c r="T1450" s="75"/>
      <c r="V1450" s="86"/>
      <c r="W1450" s="75"/>
      <c r="Y1450" s="86"/>
      <c r="Z1450" s="75"/>
      <c r="AB1450" s="86"/>
      <c r="AC1450" s="75"/>
      <c r="AE1450" s="86"/>
      <c r="AF1450" s="75"/>
      <c r="AH1450" s="86"/>
      <c r="AI1450" s="75"/>
      <c r="AK1450" s="86"/>
      <c r="AL1450" s="75"/>
    </row>
    <row r="1451" spans="1:38" x14ac:dyDescent="0.2">
      <c r="A1451" s="31"/>
      <c r="B1451" s="83"/>
      <c r="D1451" s="86"/>
      <c r="E1451" s="75"/>
      <c r="G1451" s="86"/>
      <c r="H1451" s="75"/>
      <c r="J1451" s="86"/>
      <c r="K1451" s="75"/>
      <c r="M1451" s="86"/>
      <c r="N1451" s="75"/>
      <c r="P1451" s="86"/>
      <c r="Q1451" s="75"/>
      <c r="S1451" s="86"/>
      <c r="T1451" s="75"/>
      <c r="V1451" s="86"/>
      <c r="W1451" s="75"/>
      <c r="Y1451" s="86"/>
      <c r="Z1451" s="75"/>
      <c r="AB1451" s="86"/>
      <c r="AC1451" s="75"/>
      <c r="AE1451" s="86"/>
      <c r="AF1451" s="75"/>
      <c r="AH1451" s="86"/>
      <c r="AI1451" s="75"/>
      <c r="AK1451" s="86"/>
      <c r="AL1451" s="75"/>
    </row>
    <row r="1452" spans="1:38" x14ac:dyDescent="0.2">
      <c r="A1452" s="31"/>
      <c r="B1452" s="83"/>
      <c r="D1452" s="86"/>
      <c r="E1452" s="75"/>
      <c r="G1452" s="86"/>
      <c r="H1452" s="75"/>
      <c r="J1452" s="86"/>
      <c r="K1452" s="75"/>
      <c r="M1452" s="86"/>
      <c r="N1452" s="75"/>
      <c r="P1452" s="86"/>
      <c r="Q1452" s="75"/>
      <c r="S1452" s="86"/>
      <c r="T1452" s="75"/>
      <c r="V1452" s="86"/>
      <c r="W1452" s="75"/>
      <c r="Y1452" s="86"/>
      <c r="Z1452" s="75"/>
      <c r="AB1452" s="86"/>
      <c r="AC1452" s="75"/>
      <c r="AE1452" s="86"/>
      <c r="AF1452" s="75"/>
      <c r="AH1452" s="86"/>
      <c r="AI1452" s="75"/>
      <c r="AK1452" s="86"/>
      <c r="AL1452" s="75"/>
    </row>
    <row r="1453" spans="1:38" x14ac:dyDescent="0.2">
      <c r="A1453" s="31"/>
      <c r="B1453" s="83"/>
      <c r="D1453" s="86"/>
      <c r="E1453" s="75"/>
      <c r="G1453" s="86"/>
      <c r="H1453" s="75"/>
      <c r="J1453" s="86"/>
      <c r="K1453" s="75"/>
      <c r="M1453" s="86"/>
      <c r="N1453" s="75"/>
      <c r="P1453" s="86"/>
      <c r="Q1453" s="75"/>
      <c r="S1453" s="86"/>
      <c r="T1453" s="75"/>
      <c r="V1453" s="86"/>
      <c r="W1453" s="75"/>
      <c r="Y1453" s="86"/>
      <c r="Z1453" s="75"/>
      <c r="AB1453" s="86"/>
      <c r="AC1453" s="75"/>
      <c r="AE1453" s="86"/>
      <c r="AF1453" s="75"/>
      <c r="AH1453" s="86"/>
      <c r="AI1453" s="75"/>
      <c r="AK1453" s="86"/>
      <c r="AL1453" s="75"/>
    </row>
    <row r="1454" spans="1:38" x14ac:dyDescent="0.2">
      <c r="A1454" s="31"/>
      <c r="B1454" s="83"/>
      <c r="D1454" s="86"/>
      <c r="E1454" s="75"/>
      <c r="G1454" s="86"/>
      <c r="H1454" s="75"/>
      <c r="J1454" s="86"/>
      <c r="K1454" s="75"/>
      <c r="M1454" s="86"/>
      <c r="N1454" s="75"/>
      <c r="P1454" s="86"/>
      <c r="Q1454" s="75"/>
      <c r="S1454" s="86"/>
      <c r="T1454" s="75"/>
      <c r="V1454" s="86"/>
      <c r="W1454" s="75"/>
      <c r="Y1454" s="86"/>
      <c r="Z1454" s="75"/>
      <c r="AB1454" s="86"/>
      <c r="AC1454" s="75"/>
      <c r="AE1454" s="86"/>
      <c r="AF1454" s="75"/>
      <c r="AH1454" s="86"/>
      <c r="AI1454" s="75"/>
      <c r="AK1454" s="86"/>
      <c r="AL1454" s="75"/>
    </row>
    <row r="1455" spans="1:38" x14ac:dyDescent="0.2">
      <c r="A1455" s="31"/>
      <c r="B1455" s="83"/>
      <c r="D1455" s="86"/>
      <c r="E1455" s="75"/>
      <c r="G1455" s="86"/>
      <c r="H1455" s="75"/>
      <c r="J1455" s="86"/>
      <c r="K1455" s="75"/>
      <c r="M1455" s="86"/>
      <c r="N1455" s="75"/>
      <c r="P1455" s="86"/>
      <c r="Q1455" s="75"/>
      <c r="S1455" s="86"/>
      <c r="T1455" s="75"/>
      <c r="V1455" s="86"/>
      <c r="W1455" s="75"/>
      <c r="Y1455" s="86"/>
      <c r="Z1455" s="75"/>
      <c r="AB1455" s="86"/>
      <c r="AC1455" s="75"/>
      <c r="AE1455" s="86"/>
      <c r="AF1455" s="75"/>
      <c r="AH1455" s="86"/>
      <c r="AI1455" s="75"/>
      <c r="AK1455" s="86"/>
      <c r="AL1455" s="75"/>
    </row>
    <row r="1456" spans="1:38" x14ac:dyDescent="0.2">
      <c r="A1456" s="31"/>
      <c r="B1456" s="83"/>
      <c r="D1456" s="86"/>
      <c r="E1456" s="75"/>
      <c r="G1456" s="86"/>
      <c r="H1456" s="75"/>
      <c r="J1456" s="86"/>
      <c r="K1456" s="75"/>
      <c r="M1456" s="86"/>
      <c r="N1456" s="75"/>
      <c r="P1456" s="86"/>
      <c r="Q1456" s="75"/>
      <c r="S1456" s="86"/>
      <c r="T1456" s="75"/>
      <c r="V1456" s="86"/>
      <c r="W1456" s="75"/>
      <c r="Y1456" s="86"/>
      <c r="Z1456" s="75"/>
      <c r="AB1456" s="86"/>
      <c r="AC1456" s="75"/>
      <c r="AE1456" s="86"/>
      <c r="AF1456" s="75"/>
      <c r="AH1456" s="86"/>
      <c r="AI1456" s="75"/>
      <c r="AK1456" s="86"/>
      <c r="AL1456" s="75"/>
    </row>
    <row r="1457" spans="1:38" x14ac:dyDescent="0.2">
      <c r="A1457" s="31"/>
      <c r="B1457" s="83"/>
      <c r="D1457" s="86"/>
      <c r="E1457" s="75"/>
      <c r="G1457" s="86"/>
      <c r="H1457" s="75"/>
      <c r="J1457" s="86"/>
      <c r="K1457" s="75"/>
      <c r="M1457" s="86"/>
      <c r="N1457" s="75"/>
      <c r="P1457" s="86"/>
      <c r="Q1457" s="75"/>
      <c r="S1457" s="86"/>
      <c r="T1457" s="75"/>
      <c r="V1457" s="86"/>
      <c r="W1457" s="75"/>
      <c r="Y1457" s="86"/>
      <c r="Z1457" s="75"/>
      <c r="AB1457" s="86"/>
      <c r="AC1457" s="75"/>
      <c r="AE1457" s="86"/>
      <c r="AF1457" s="75"/>
      <c r="AH1457" s="86"/>
      <c r="AI1457" s="75"/>
      <c r="AK1457" s="86"/>
      <c r="AL1457" s="75"/>
    </row>
    <row r="1458" spans="1:38" x14ac:dyDescent="0.2">
      <c r="A1458" s="31"/>
      <c r="B1458" s="83"/>
      <c r="D1458" s="86"/>
      <c r="E1458" s="75"/>
      <c r="G1458" s="86"/>
      <c r="H1458" s="75"/>
      <c r="J1458" s="86"/>
      <c r="K1458" s="75"/>
      <c r="M1458" s="86"/>
      <c r="N1458" s="75"/>
      <c r="P1458" s="86"/>
      <c r="Q1458" s="75"/>
      <c r="S1458" s="86"/>
      <c r="T1458" s="75"/>
      <c r="V1458" s="86"/>
      <c r="W1458" s="75"/>
      <c r="Y1458" s="86"/>
      <c r="Z1458" s="75"/>
      <c r="AB1458" s="86"/>
      <c r="AC1458" s="75"/>
      <c r="AE1458" s="86"/>
      <c r="AF1458" s="75"/>
      <c r="AH1458" s="86"/>
      <c r="AI1458" s="75"/>
      <c r="AK1458" s="86"/>
      <c r="AL1458" s="75"/>
    </row>
    <row r="1459" spans="1:38" x14ac:dyDescent="0.2">
      <c r="A1459" s="31"/>
      <c r="B1459" s="83"/>
      <c r="D1459" s="86"/>
      <c r="E1459" s="75"/>
      <c r="G1459" s="86"/>
      <c r="H1459" s="75"/>
      <c r="J1459" s="86"/>
      <c r="K1459" s="75"/>
      <c r="M1459" s="86"/>
      <c r="N1459" s="75"/>
      <c r="P1459" s="86"/>
      <c r="Q1459" s="75"/>
      <c r="S1459" s="86"/>
      <c r="T1459" s="75"/>
      <c r="V1459" s="86"/>
      <c r="W1459" s="75"/>
      <c r="Y1459" s="86"/>
      <c r="Z1459" s="75"/>
      <c r="AB1459" s="86"/>
      <c r="AC1459" s="75"/>
      <c r="AE1459" s="86"/>
      <c r="AF1459" s="75"/>
      <c r="AH1459" s="86"/>
      <c r="AI1459" s="75"/>
      <c r="AK1459" s="86"/>
      <c r="AL1459" s="75"/>
    </row>
    <row r="1460" spans="1:38" x14ac:dyDescent="0.2">
      <c r="A1460" s="31"/>
      <c r="B1460" s="83"/>
      <c r="D1460" s="86"/>
      <c r="E1460" s="75"/>
      <c r="G1460" s="86"/>
      <c r="H1460" s="75"/>
      <c r="J1460" s="86"/>
      <c r="K1460" s="75"/>
      <c r="M1460" s="86"/>
      <c r="N1460" s="75"/>
      <c r="P1460" s="86"/>
      <c r="Q1460" s="75"/>
      <c r="S1460" s="86"/>
      <c r="T1460" s="75"/>
      <c r="V1460" s="86"/>
      <c r="W1460" s="75"/>
      <c r="Y1460" s="86"/>
      <c r="Z1460" s="75"/>
      <c r="AB1460" s="86"/>
      <c r="AC1460" s="75"/>
      <c r="AE1460" s="86"/>
      <c r="AF1460" s="75"/>
      <c r="AH1460" s="86"/>
      <c r="AI1460" s="75"/>
      <c r="AK1460" s="86"/>
      <c r="AL1460" s="75"/>
    </row>
    <row r="1461" spans="1:38" x14ac:dyDescent="0.2">
      <c r="A1461" s="31"/>
      <c r="B1461" s="83"/>
      <c r="D1461" s="86"/>
      <c r="E1461" s="75"/>
      <c r="G1461" s="86"/>
      <c r="H1461" s="75"/>
      <c r="J1461" s="86"/>
      <c r="K1461" s="75"/>
      <c r="M1461" s="86"/>
      <c r="N1461" s="75"/>
      <c r="P1461" s="86"/>
      <c r="Q1461" s="75"/>
      <c r="S1461" s="86"/>
      <c r="T1461" s="75"/>
      <c r="V1461" s="86"/>
      <c r="W1461" s="75"/>
      <c r="Y1461" s="86"/>
      <c r="Z1461" s="75"/>
      <c r="AB1461" s="86"/>
      <c r="AC1461" s="75"/>
      <c r="AE1461" s="86"/>
      <c r="AF1461" s="75"/>
      <c r="AH1461" s="86"/>
      <c r="AI1461" s="75"/>
      <c r="AK1461" s="86"/>
      <c r="AL1461" s="75"/>
    </row>
    <row r="1462" spans="1:38" x14ac:dyDescent="0.2">
      <c r="A1462" s="31"/>
      <c r="B1462" s="83"/>
      <c r="D1462" s="86"/>
      <c r="E1462" s="75"/>
      <c r="G1462" s="86"/>
      <c r="H1462" s="75"/>
      <c r="J1462" s="86"/>
      <c r="K1462" s="75"/>
      <c r="M1462" s="86"/>
      <c r="N1462" s="75"/>
      <c r="P1462" s="86"/>
      <c r="Q1462" s="75"/>
      <c r="S1462" s="86"/>
      <c r="T1462" s="75"/>
      <c r="V1462" s="86"/>
      <c r="W1462" s="75"/>
      <c r="Y1462" s="86"/>
      <c r="Z1462" s="75"/>
      <c r="AB1462" s="86"/>
      <c r="AC1462" s="75"/>
      <c r="AE1462" s="86"/>
      <c r="AF1462" s="75"/>
      <c r="AH1462" s="86"/>
      <c r="AI1462" s="75"/>
      <c r="AK1462" s="86"/>
      <c r="AL1462" s="75"/>
    </row>
    <row r="1463" spans="1:38" x14ac:dyDescent="0.2">
      <c r="A1463" s="31"/>
      <c r="B1463" s="83"/>
      <c r="D1463" s="86"/>
      <c r="E1463" s="75"/>
      <c r="G1463" s="86"/>
      <c r="H1463" s="75"/>
      <c r="J1463" s="86"/>
      <c r="K1463" s="75"/>
      <c r="M1463" s="86"/>
      <c r="N1463" s="75"/>
      <c r="P1463" s="86"/>
      <c r="Q1463" s="75"/>
      <c r="S1463" s="86"/>
      <c r="T1463" s="75"/>
      <c r="V1463" s="86"/>
      <c r="W1463" s="75"/>
      <c r="Y1463" s="86"/>
      <c r="Z1463" s="75"/>
      <c r="AB1463" s="86"/>
      <c r="AC1463" s="75"/>
      <c r="AE1463" s="86"/>
      <c r="AF1463" s="75"/>
      <c r="AH1463" s="86"/>
      <c r="AI1463" s="75"/>
      <c r="AK1463" s="86"/>
      <c r="AL1463" s="75"/>
    </row>
    <row r="1464" spans="1:38" x14ac:dyDescent="0.2">
      <c r="A1464" s="31"/>
      <c r="B1464" s="83"/>
      <c r="D1464" s="86"/>
      <c r="E1464" s="75"/>
      <c r="G1464" s="86"/>
      <c r="H1464" s="75"/>
      <c r="J1464" s="86"/>
      <c r="K1464" s="75"/>
      <c r="M1464" s="86"/>
      <c r="N1464" s="75"/>
      <c r="P1464" s="86"/>
      <c r="Q1464" s="75"/>
      <c r="S1464" s="86"/>
      <c r="T1464" s="75"/>
      <c r="V1464" s="86"/>
      <c r="W1464" s="75"/>
      <c r="Y1464" s="86"/>
      <c r="Z1464" s="75"/>
      <c r="AB1464" s="86"/>
      <c r="AC1464" s="75"/>
      <c r="AE1464" s="86"/>
      <c r="AF1464" s="75"/>
      <c r="AH1464" s="86"/>
      <c r="AI1464" s="75"/>
      <c r="AK1464" s="86"/>
      <c r="AL1464" s="75"/>
    </row>
    <row r="1465" spans="1:38" x14ac:dyDescent="0.2">
      <c r="A1465" s="31"/>
      <c r="B1465" s="83"/>
      <c r="D1465" s="86"/>
      <c r="E1465" s="75"/>
      <c r="G1465" s="86"/>
      <c r="H1465" s="75"/>
      <c r="J1465" s="86"/>
      <c r="K1465" s="75"/>
      <c r="M1465" s="86"/>
      <c r="N1465" s="75"/>
      <c r="P1465" s="86"/>
      <c r="Q1465" s="75"/>
      <c r="S1465" s="86"/>
      <c r="T1465" s="75"/>
      <c r="V1465" s="86"/>
      <c r="W1465" s="75"/>
      <c r="Y1465" s="86"/>
      <c r="Z1465" s="75"/>
      <c r="AB1465" s="86"/>
      <c r="AC1465" s="75"/>
      <c r="AE1465" s="86"/>
      <c r="AF1465" s="75"/>
      <c r="AH1465" s="86"/>
      <c r="AI1465" s="75"/>
      <c r="AK1465" s="86"/>
      <c r="AL1465" s="75"/>
    </row>
    <row r="1466" spans="1:38" x14ac:dyDescent="0.2">
      <c r="A1466" s="31"/>
      <c r="B1466" s="83"/>
      <c r="D1466" s="86"/>
      <c r="E1466" s="75"/>
      <c r="G1466" s="86"/>
      <c r="H1466" s="75"/>
      <c r="J1466" s="86"/>
      <c r="K1466" s="75"/>
      <c r="M1466" s="86"/>
      <c r="N1466" s="75"/>
      <c r="P1466" s="86"/>
      <c r="Q1466" s="75"/>
      <c r="S1466" s="86"/>
      <c r="T1466" s="75"/>
      <c r="V1466" s="86"/>
      <c r="W1466" s="75"/>
      <c r="Y1466" s="86"/>
      <c r="Z1466" s="75"/>
      <c r="AB1466" s="86"/>
      <c r="AC1466" s="75"/>
      <c r="AE1466" s="86"/>
      <c r="AF1466" s="75"/>
      <c r="AH1466" s="86"/>
      <c r="AI1466" s="75"/>
      <c r="AK1466" s="86"/>
      <c r="AL1466" s="75"/>
    </row>
    <row r="1467" spans="1:38" x14ac:dyDescent="0.2">
      <c r="A1467" s="31"/>
      <c r="B1467" s="83"/>
      <c r="D1467" s="86"/>
      <c r="E1467" s="75"/>
      <c r="G1467" s="86"/>
      <c r="H1467" s="75"/>
      <c r="J1467" s="86"/>
      <c r="K1467" s="75"/>
      <c r="M1467" s="86"/>
      <c r="N1467" s="75"/>
      <c r="P1467" s="86"/>
      <c r="Q1467" s="75"/>
      <c r="S1467" s="86"/>
      <c r="T1467" s="75"/>
      <c r="V1467" s="86"/>
      <c r="W1467" s="75"/>
      <c r="Y1467" s="86"/>
      <c r="Z1467" s="75"/>
      <c r="AB1467" s="86"/>
      <c r="AC1467" s="75"/>
      <c r="AE1467" s="86"/>
      <c r="AF1467" s="75"/>
      <c r="AH1467" s="86"/>
      <c r="AI1467" s="75"/>
      <c r="AK1467" s="86"/>
      <c r="AL1467" s="75"/>
    </row>
    <row r="1468" spans="1:38" x14ac:dyDescent="0.2">
      <c r="A1468" s="31"/>
      <c r="B1468" s="83"/>
      <c r="D1468" s="86"/>
      <c r="E1468" s="75"/>
      <c r="G1468" s="86"/>
      <c r="H1468" s="75"/>
      <c r="J1468" s="86"/>
      <c r="K1468" s="75"/>
      <c r="M1468" s="86"/>
      <c r="N1468" s="75"/>
      <c r="P1468" s="86"/>
      <c r="Q1468" s="75"/>
      <c r="S1468" s="86"/>
      <c r="T1468" s="75"/>
      <c r="V1468" s="86"/>
      <c r="W1468" s="75"/>
      <c r="Y1468" s="86"/>
      <c r="Z1468" s="75"/>
      <c r="AB1468" s="86"/>
      <c r="AC1468" s="75"/>
      <c r="AE1468" s="86"/>
      <c r="AF1468" s="75"/>
      <c r="AH1468" s="86"/>
      <c r="AI1468" s="75"/>
      <c r="AK1468" s="86"/>
      <c r="AL1468" s="75"/>
    </row>
    <row r="1469" spans="1:38" x14ac:dyDescent="0.2">
      <c r="A1469" s="31"/>
      <c r="B1469" s="83"/>
      <c r="D1469" s="86"/>
      <c r="E1469" s="75"/>
      <c r="G1469" s="86"/>
      <c r="H1469" s="75"/>
      <c r="J1469" s="86"/>
      <c r="K1469" s="75"/>
      <c r="M1469" s="86"/>
      <c r="N1469" s="75"/>
      <c r="P1469" s="86"/>
      <c r="Q1469" s="75"/>
      <c r="S1469" s="86"/>
      <c r="T1469" s="75"/>
      <c r="V1469" s="86"/>
      <c r="W1469" s="75"/>
      <c r="Y1469" s="86"/>
      <c r="Z1469" s="75"/>
      <c r="AB1469" s="86"/>
      <c r="AC1469" s="75"/>
      <c r="AE1469" s="86"/>
      <c r="AF1469" s="75"/>
      <c r="AH1469" s="86"/>
      <c r="AI1469" s="75"/>
      <c r="AK1469" s="86"/>
      <c r="AL1469" s="75"/>
    </row>
    <row r="1470" spans="1:38" x14ac:dyDescent="0.2">
      <c r="A1470" s="31"/>
      <c r="B1470" s="83"/>
      <c r="D1470" s="86"/>
      <c r="E1470" s="75"/>
      <c r="G1470" s="86"/>
      <c r="H1470" s="75"/>
      <c r="J1470" s="86"/>
      <c r="K1470" s="75"/>
      <c r="M1470" s="86"/>
      <c r="N1470" s="75"/>
      <c r="P1470" s="86"/>
      <c r="Q1470" s="75"/>
      <c r="S1470" s="86"/>
      <c r="T1470" s="75"/>
      <c r="V1470" s="86"/>
      <c r="W1470" s="75"/>
      <c r="Y1470" s="86"/>
      <c r="Z1470" s="75"/>
      <c r="AB1470" s="86"/>
      <c r="AC1470" s="75"/>
      <c r="AE1470" s="86"/>
      <c r="AF1470" s="75"/>
      <c r="AH1470" s="86"/>
      <c r="AI1470" s="75"/>
      <c r="AK1470" s="86"/>
      <c r="AL1470" s="75"/>
    </row>
    <row r="1471" spans="1:38" x14ac:dyDescent="0.2">
      <c r="A1471" s="31"/>
      <c r="B1471" s="83"/>
      <c r="D1471" s="86"/>
      <c r="E1471" s="75"/>
      <c r="G1471" s="86"/>
      <c r="H1471" s="75"/>
      <c r="J1471" s="86"/>
      <c r="K1471" s="75"/>
      <c r="M1471" s="86"/>
      <c r="N1471" s="75"/>
      <c r="P1471" s="86"/>
      <c r="Q1471" s="75"/>
      <c r="S1471" s="86"/>
      <c r="T1471" s="75"/>
      <c r="V1471" s="86"/>
      <c r="W1471" s="75"/>
      <c r="Y1471" s="86"/>
      <c r="Z1471" s="75"/>
      <c r="AB1471" s="86"/>
      <c r="AC1471" s="75"/>
      <c r="AE1471" s="86"/>
      <c r="AF1471" s="75"/>
      <c r="AH1471" s="86"/>
      <c r="AI1471" s="75"/>
      <c r="AK1471" s="86"/>
      <c r="AL1471" s="75"/>
    </row>
    <row r="1472" spans="1:38" x14ac:dyDescent="0.2">
      <c r="A1472" s="31"/>
      <c r="B1472" s="83"/>
      <c r="D1472" s="86"/>
      <c r="E1472" s="75"/>
      <c r="G1472" s="86"/>
      <c r="H1472" s="75"/>
      <c r="J1472" s="86"/>
      <c r="K1472" s="75"/>
      <c r="M1472" s="86"/>
      <c r="N1472" s="75"/>
      <c r="P1472" s="86"/>
      <c r="Q1472" s="75"/>
      <c r="S1472" s="86"/>
      <c r="T1472" s="75"/>
      <c r="V1472" s="86"/>
      <c r="W1472" s="75"/>
      <c r="Y1472" s="86"/>
      <c r="Z1472" s="75"/>
      <c r="AB1472" s="86"/>
      <c r="AC1472" s="75"/>
      <c r="AE1472" s="86"/>
      <c r="AF1472" s="75"/>
      <c r="AH1472" s="86"/>
      <c r="AI1472" s="75"/>
      <c r="AK1472" s="86"/>
      <c r="AL1472" s="75"/>
    </row>
    <row r="1473" spans="1:38" x14ac:dyDescent="0.2">
      <c r="A1473" s="31"/>
      <c r="B1473" s="83"/>
      <c r="D1473" s="86"/>
      <c r="E1473" s="75"/>
      <c r="G1473" s="86"/>
      <c r="H1473" s="75"/>
      <c r="J1473" s="86"/>
      <c r="K1473" s="75"/>
      <c r="M1473" s="86"/>
      <c r="N1473" s="75"/>
      <c r="P1473" s="86"/>
      <c r="Q1473" s="75"/>
      <c r="S1473" s="86"/>
      <c r="T1473" s="75"/>
      <c r="V1473" s="86"/>
      <c r="W1473" s="75"/>
      <c r="Y1473" s="86"/>
      <c r="Z1473" s="75"/>
      <c r="AB1473" s="86"/>
      <c r="AC1473" s="75"/>
      <c r="AE1473" s="86"/>
      <c r="AF1473" s="75"/>
      <c r="AH1473" s="86"/>
      <c r="AI1473" s="75"/>
      <c r="AK1473" s="86"/>
      <c r="AL1473" s="75"/>
    </row>
    <row r="1474" spans="1:38" x14ac:dyDescent="0.2">
      <c r="A1474" s="31"/>
      <c r="B1474" s="83"/>
      <c r="D1474" s="86"/>
      <c r="E1474" s="75"/>
      <c r="G1474" s="86"/>
      <c r="H1474" s="75"/>
      <c r="J1474" s="86"/>
      <c r="K1474" s="75"/>
      <c r="M1474" s="86"/>
      <c r="N1474" s="75"/>
      <c r="P1474" s="86"/>
      <c r="Q1474" s="75"/>
      <c r="S1474" s="86"/>
      <c r="T1474" s="75"/>
      <c r="V1474" s="86"/>
      <c r="W1474" s="75"/>
      <c r="Y1474" s="86"/>
      <c r="Z1474" s="75"/>
      <c r="AB1474" s="86"/>
      <c r="AC1474" s="75"/>
      <c r="AE1474" s="86"/>
      <c r="AF1474" s="75"/>
      <c r="AH1474" s="86"/>
      <c r="AI1474" s="75"/>
      <c r="AK1474" s="86"/>
      <c r="AL1474" s="75"/>
    </row>
    <row r="1475" spans="1:38" x14ac:dyDescent="0.2">
      <c r="A1475" s="31"/>
      <c r="B1475" s="83"/>
      <c r="D1475" s="86"/>
      <c r="E1475" s="75"/>
      <c r="G1475" s="86"/>
      <c r="H1475" s="75"/>
      <c r="J1475" s="86"/>
      <c r="K1475" s="75"/>
      <c r="M1475" s="86"/>
      <c r="N1475" s="75"/>
      <c r="P1475" s="86"/>
      <c r="Q1475" s="75"/>
      <c r="S1475" s="86"/>
      <c r="T1475" s="75"/>
      <c r="V1475" s="86"/>
      <c r="W1475" s="75"/>
      <c r="Y1475" s="86"/>
      <c r="Z1475" s="75"/>
      <c r="AB1475" s="86"/>
      <c r="AC1475" s="75"/>
      <c r="AE1475" s="86"/>
      <c r="AF1475" s="75"/>
      <c r="AH1475" s="86"/>
      <c r="AI1475" s="75"/>
      <c r="AK1475" s="86"/>
      <c r="AL1475" s="75"/>
    </row>
    <row r="1476" spans="1:38" x14ac:dyDescent="0.2">
      <c r="A1476" s="31"/>
      <c r="B1476" s="83"/>
      <c r="D1476" s="86"/>
      <c r="E1476" s="75"/>
      <c r="G1476" s="86"/>
      <c r="H1476" s="75"/>
      <c r="J1476" s="86"/>
      <c r="K1476" s="75"/>
      <c r="M1476" s="86"/>
      <c r="N1476" s="75"/>
      <c r="P1476" s="86"/>
      <c r="Q1476" s="75"/>
      <c r="S1476" s="86"/>
      <c r="T1476" s="75"/>
      <c r="V1476" s="86"/>
      <c r="W1476" s="75"/>
      <c r="Y1476" s="86"/>
      <c r="Z1476" s="75"/>
      <c r="AB1476" s="86"/>
      <c r="AC1476" s="75"/>
      <c r="AE1476" s="86"/>
      <c r="AF1476" s="75"/>
      <c r="AH1476" s="86"/>
      <c r="AI1476" s="75"/>
      <c r="AK1476" s="86"/>
      <c r="AL1476" s="75"/>
    </row>
    <row r="1477" spans="1:38" x14ac:dyDescent="0.2">
      <c r="A1477" s="31"/>
      <c r="B1477" s="83"/>
      <c r="D1477" s="86"/>
      <c r="E1477" s="75"/>
      <c r="G1477" s="86"/>
      <c r="H1477" s="75"/>
      <c r="J1477" s="86"/>
      <c r="K1477" s="75"/>
      <c r="M1477" s="86"/>
      <c r="N1477" s="75"/>
      <c r="P1477" s="86"/>
      <c r="Q1477" s="75"/>
      <c r="S1477" s="86"/>
      <c r="T1477" s="75"/>
      <c r="V1477" s="86"/>
      <c r="W1477" s="75"/>
      <c r="Y1477" s="86"/>
      <c r="Z1477" s="75"/>
      <c r="AB1477" s="86"/>
      <c r="AC1477" s="75"/>
      <c r="AE1477" s="86"/>
      <c r="AF1477" s="75"/>
      <c r="AH1477" s="86"/>
      <c r="AI1477" s="75"/>
      <c r="AK1477" s="86"/>
      <c r="AL1477" s="75"/>
    </row>
    <row r="1478" spans="1:38" x14ac:dyDescent="0.2">
      <c r="A1478" s="31"/>
      <c r="B1478" s="83"/>
      <c r="D1478" s="86"/>
      <c r="E1478" s="75"/>
      <c r="G1478" s="86"/>
      <c r="H1478" s="75"/>
      <c r="J1478" s="86"/>
      <c r="K1478" s="75"/>
      <c r="M1478" s="86"/>
      <c r="N1478" s="75"/>
      <c r="P1478" s="86"/>
      <c r="Q1478" s="75"/>
      <c r="S1478" s="86"/>
      <c r="T1478" s="75"/>
      <c r="V1478" s="86"/>
      <c r="W1478" s="75"/>
      <c r="Y1478" s="86"/>
      <c r="Z1478" s="75"/>
      <c r="AB1478" s="86"/>
      <c r="AC1478" s="75"/>
      <c r="AE1478" s="86"/>
      <c r="AF1478" s="75"/>
      <c r="AH1478" s="86"/>
      <c r="AI1478" s="75"/>
      <c r="AK1478" s="86"/>
      <c r="AL1478" s="75"/>
    </row>
    <row r="1479" spans="1:38" x14ac:dyDescent="0.2">
      <c r="A1479" s="31"/>
      <c r="B1479" s="83"/>
      <c r="D1479" s="86"/>
      <c r="E1479" s="75"/>
      <c r="G1479" s="86"/>
      <c r="H1479" s="75"/>
      <c r="J1479" s="86"/>
      <c r="K1479" s="75"/>
      <c r="M1479" s="86"/>
      <c r="N1479" s="75"/>
      <c r="P1479" s="86"/>
      <c r="Q1479" s="75"/>
      <c r="S1479" s="86"/>
      <c r="T1479" s="75"/>
      <c r="V1479" s="86"/>
      <c r="W1479" s="75"/>
      <c r="Y1479" s="86"/>
      <c r="Z1479" s="75"/>
      <c r="AB1479" s="86"/>
      <c r="AC1479" s="75"/>
      <c r="AE1479" s="86"/>
      <c r="AF1479" s="75"/>
      <c r="AH1479" s="86"/>
      <c r="AI1479" s="75"/>
      <c r="AK1479" s="86"/>
      <c r="AL1479" s="75"/>
    </row>
    <row r="1480" spans="1:38" x14ac:dyDescent="0.2">
      <c r="A1480" s="31"/>
      <c r="B1480" s="83"/>
      <c r="D1480" s="86"/>
      <c r="E1480" s="75"/>
      <c r="G1480" s="86"/>
      <c r="H1480" s="75"/>
      <c r="J1480" s="86"/>
      <c r="K1480" s="75"/>
      <c r="M1480" s="86"/>
      <c r="N1480" s="75"/>
      <c r="P1480" s="86"/>
      <c r="Q1480" s="75"/>
      <c r="S1480" s="86"/>
      <c r="T1480" s="75"/>
      <c r="V1480" s="86"/>
      <c r="W1480" s="75"/>
      <c r="Y1480" s="86"/>
      <c r="Z1480" s="75"/>
      <c r="AB1480" s="86"/>
      <c r="AC1480" s="75"/>
      <c r="AE1480" s="86"/>
      <c r="AF1480" s="75"/>
      <c r="AH1480" s="86"/>
      <c r="AI1480" s="75"/>
      <c r="AK1480" s="86"/>
      <c r="AL1480" s="75"/>
    </row>
    <row r="1481" spans="1:38" x14ac:dyDescent="0.2">
      <c r="A1481" s="31"/>
      <c r="B1481" s="83"/>
      <c r="D1481" s="86"/>
      <c r="E1481" s="75"/>
      <c r="G1481" s="86"/>
      <c r="H1481" s="75"/>
      <c r="J1481" s="86"/>
      <c r="K1481" s="75"/>
      <c r="M1481" s="86"/>
      <c r="N1481" s="75"/>
      <c r="P1481" s="86"/>
      <c r="Q1481" s="75"/>
      <c r="S1481" s="86"/>
      <c r="T1481" s="75"/>
      <c r="V1481" s="86"/>
      <c r="W1481" s="75"/>
      <c r="Y1481" s="86"/>
      <c r="Z1481" s="75"/>
      <c r="AB1481" s="86"/>
      <c r="AC1481" s="75"/>
      <c r="AE1481" s="86"/>
      <c r="AF1481" s="75"/>
      <c r="AH1481" s="86"/>
      <c r="AI1481" s="75"/>
      <c r="AK1481" s="86"/>
      <c r="AL1481" s="75"/>
    </row>
    <row r="1482" spans="1:38" x14ac:dyDescent="0.2">
      <c r="A1482" s="31"/>
      <c r="B1482" s="83"/>
      <c r="D1482" s="86"/>
      <c r="E1482" s="75"/>
      <c r="G1482" s="86"/>
      <c r="H1482" s="75"/>
      <c r="J1482" s="86"/>
      <c r="K1482" s="75"/>
      <c r="M1482" s="86"/>
      <c r="N1482" s="75"/>
      <c r="P1482" s="86"/>
      <c r="Q1482" s="75"/>
      <c r="S1482" s="86"/>
      <c r="T1482" s="75"/>
      <c r="V1482" s="86"/>
      <c r="W1482" s="75"/>
      <c r="Y1482" s="86"/>
      <c r="Z1482" s="75"/>
      <c r="AB1482" s="86"/>
      <c r="AC1482" s="75"/>
      <c r="AE1482" s="86"/>
      <c r="AF1482" s="75"/>
      <c r="AH1482" s="86"/>
      <c r="AI1482" s="75"/>
      <c r="AK1482" s="86"/>
      <c r="AL1482" s="75"/>
    </row>
    <row r="1483" spans="1:38" x14ac:dyDescent="0.2">
      <c r="A1483" s="31"/>
      <c r="B1483" s="83"/>
      <c r="D1483" s="86"/>
      <c r="E1483" s="75"/>
      <c r="G1483" s="86"/>
      <c r="H1483" s="75"/>
      <c r="J1483" s="86"/>
      <c r="K1483" s="75"/>
      <c r="M1483" s="86"/>
      <c r="N1483" s="75"/>
      <c r="P1483" s="86"/>
      <c r="Q1483" s="75"/>
      <c r="S1483" s="86"/>
      <c r="T1483" s="75"/>
      <c r="V1483" s="86"/>
      <c r="W1483" s="75"/>
      <c r="Y1483" s="86"/>
      <c r="Z1483" s="75"/>
      <c r="AB1483" s="86"/>
      <c r="AC1483" s="75"/>
      <c r="AE1483" s="86"/>
      <c r="AF1483" s="75"/>
      <c r="AH1483" s="86"/>
      <c r="AI1483" s="75"/>
      <c r="AK1483" s="86"/>
      <c r="AL1483" s="75"/>
    </row>
    <row r="1484" spans="1:38" x14ac:dyDescent="0.2">
      <c r="A1484" s="31"/>
      <c r="B1484" s="83"/>
      <c r="D1484" s="86"/>
      <c r="E1484" s="75"/>
      <c r="G1484" s="86"/>
      <c r="H1484" s="75"/>
      <c r="J1484" s="86"/>
      <c r="K1484" s="75"/>
      <c r="M1484" s="86"/>
      <c r="N1484" s="75"/>
      <c r="P1484" s="86"/>
      <c r="Q1484" s="75"/>
      <c r="S1484" s="86"/>
      <c r="T1484" s="75"/>
      <c r="V1484" s="86"/>
      <c r="W1484" s="75"/>
      <c r="Y1484" s="86"/>
      <c r="Z1484" s="75"/>
      <c r="AB1484" s="86"/>
      <c r="AC1484" s="75"/>
      <c r="AE1484" s="86"/>
      <c r="AF1484" s="75"/>
      <c r="AH1484" s="86"/>
      <c r="AI1484" s="75"/>
      <c r="AK1484" s="86"/>
      <c r="AL1484" s="75"/>
    </row>
    <row r="1485" spans="1:38" x14ac:dyDescent="0.2">
      <c r="A1485" s="31"/>
      <c r="B1485" s="83"/>
      <c r="D1485" s="86"/>
      <c r="E1485" s="75"/>
      <c r="G1485" s="86"/>
      <c r="H1485" s="75"/>
      <c r="J1485" s="86"/>
      <c r="K1485" s="75"/>
      <c r="M1485" s="86"/>
      <c r="N1485" s="75"/>
      <c r="P1485" s="86"/>
      <c r="Q1485" s="75"/>
      <c r="S1485" s="86"/>
      <c r="T1485" s="75"/>
      <c r="V1485" s="86"/>
      <c r="W1485" s="75"/>
      <c r="Y1485" s="86"/>
      <c r="Z1485" s="75"/>
      <c r="AB1485" s="86"/>
      <c r="AC1485" s="75"/>
      <c r="AE1485" s="86"/>
      <c r="AF1485" s="75"/>
      <c r="AH1485" s="86"/>
      <c r="AI1485" s="75"/>
      <c r="AK1485" s="86"/>
      <c r="AL1485" s="75"/>
    </row>
    <row r="1486" spans="1:38" x14ac:dyDescent="0.2">
      <c r="A1486" s="31"/>
      <c r="B1486" s="83"/>
      <c r="D1486" s="86"/>
      <c r="E1486" s="75"/>
      <c r="G1486" s="86"/>
      <c r="H1486" s="75"/>
      <c r="J1486" s="86"/>
      <c r="K1486" s="75"/>
      <c r="M1486" s="86"/>
      <c r="N1486" s="75"/>
      <c r="P1486" s="86"/>
      <c r="Q1486" s="75"/>
      <c r="S1486" s="86"/>
      <c r="T1486" s="75"/>
      <c r="V1486" s="86"/>
      <c r="W1486" s="75"/>
      <c r="Y1486" s="86"/>
      <c r="Z1486" s="75"/>
      <c r="AB1486" s="86"/>
      <c r="AC1486" s="75"/>
      <c r="AE1486" s="86"/>
      <c r="AF1486" s="75"/>
      <c r="AH1486" s="86"/>
      <c r="AI1486" s="75"/>
      <c r="AK1486" s="86"/>
      <c r="AL1486" s="75"/>
    </row>
    <row r="1487" spans="1:38" x14ac:dyDescent="0.2">
      <c r="A1487" s="31"/>
      <c r="B1487" s="83"/>
      <c r="D1487" s="86"/>
      <c r="E1487" s="75"/>
      <c r="G1487" s="86"/>
      <c r="H1487" s="75"/>
      <c r="J1487" s="86"/>
      <c r="K1487" s="75"/>
      <c r="M1487" s="86"/>
      <c r="N1487" s="75"/>
      <c r="P1487" s="86"/>
      <c r="Q1487" s="75"/>
      <c r="S1487" s="86"/>
      <c r="T1487" s="75"/>
      <c r="V1487" s="86"/>
      <c r="W1487" s="75"/>
      <c r="Y1487" s="86"/>
      <c r="Z1487" s="75"/>
      <c r="AB1487" s="86"/>
      <c r="AC1487" s="75"/>
      <c r="AE1487" s="86"/>
      <c r="AF1487" s="75"/>
      <c r="AH1487" s="86"/>
      <c r="AI1487" s="75"/>
      <c r="AK1487" s="86"/>
      <c r="AL1487" s="75"/>
    </row>
    <row r="1488" spans="1:38" x14ac:dyDescent="0.2">
      <c r="A1488" s="31"/>
      <c r="B1488" s="83"/>
      <c r="D1488" s="86"/>
      <c r="E1488" s="75"/>
      <c r="G1488" s="86"/>
      <c r="H1488" s="75"/>
      <c r="J1488" s="86"/>
      <c r="K1488" s="75"/>
      <c r="M1488" s="86"/>
      <c r="N1488" s="75"/>
      <c r="P1488" s="86"/>
      <c r="Q1488" s="75"/>
      <c r="S1488" s="86"/>
      <c r="T1488" s="75"/>
      <c r="V1488" s="86"/>
      <c r="W1488" s="75"/>
      <c r="Y1488" s="86"/>
      <c r="Z1488" s="75"/>
      <c r="AB1488" s="86"/>
      <c r="AC1488" s="75"/>
      <c r="AE1488" s="86"/>
      <c r="AF1488" s="75"/>
      <c r="AH1488" s="86"/>
      <c r="AI1488" s="75"/>
      <c r="AK1488" s="86"/>
      <c r="AL1488" s="75"/>
    </row>
    <row r="1489" spans="1:38" x14ac:dyDescent="0.2">
      <c r="A1489" s="31"/>
      <c r="B1489" s="83"/>
      <c r="D1489" s="86"/>
      <c r="E1489" s="75"/>
      <c r="G1489" s="86"/>
      <c r="H1489" s="75"/>
      <c r="J1489" s="86"/>
      <c r="K1489" s="75"/>
      <c r="M1489" s="86"/>
      <c r="N1489" s="75"/>
      <c r="P1489" s="86"/>
      <c r="Q1489" s="75"/>
      <c r="S1489" s="86"/>
      <c r="T1489" s="75"/>
      <c r="V1489" s="86"/>
      <c r="W1489" s="75"/>
      <c r="Y1489" s="86"/>
      <c r="Z1489" s="75"/>
      <c r="AB1489" s="86"/>
      <c r="AC1489" s="75"/>
      <c r="AE1489" s="86"/>
      <c r="AF1489" s="75"/>
      <c r="AH1489" s="86"/>
      <c r="AI1489" s="75"/>
      <c r="AK1489" s="86"/>
      <c r="AL1489" s="75"/>
    </row>
    <row r="1490" spans="1:38" x14ac:dyDescent="0.2">
      <c r="A1490" s="31"/>
      <c r="B1490" s="83"/>
      <c r="D1490" s="86"/>
      <c r="E1490" s="75"/>
      <c r="G1490" s="86"/>
      <c r="H1490" s="75"/>
      <c r="J1490" s="86"/>
      <c r="K1490" s="75"/>
      <c r="M1490" s="86"/>
      <c r="N1490" s="75"/>
      <c r="P1490" s="86"/>
      <c r="Q1490" s="75"/>
      <c r="S1490" s="86"/>
      <c r="T1490" s="75"/>
      <c r="V1490" s="86"/>
      <c r="W1490" s="75"/>
      <c r="Y1490" s="86"/>
      <c r="Z1490" s="75"/>
      <c r="AB1490" s="86"/>
      <c r="AC1490" s="75"/>
      <c r="AE1490" s="86"/>
      <c r="AF1490" s="75"/>
      <c r="AH1490" s="86"/>
      <c r="AI1490" s="75"/>
      <c r="AK1490" s="86"/>
      <c r="AL1490" s="75"/>
    </row>
    <row r="1491" spans="1:38" x14ac:dyDescent="0.2">
      <c r="A1491" s="31"/>
      <c r="B1491" s="83"/>
      <c r="D1491" s="86"/>
      <c r="E1491" s="75"/>
      <c r="G1491" s="86"/>
      <c r="H1491" s="75"/>
      <c r="J1491" s="86"/>
      <c r="K1491" s="75"/>
      <c r="M1491" s="86"/>
      <c r="N1491" s="75"/>
      <c r="P1491" s="86"/>
      <c r="Q1491" s="75"/>
      <c r="S1491" s="86"/>
      <c r="T1491" s="75"/>
      <c r="V1491" s="86"/>
      <c r="W1491" s="75"/>
      <c r="Y1491" s="86"/>
      <c r="Z1491" s="75"/>
      <c r="AB1491" s="86"/>
      <c r="AC1491" s="75"/>
      <c r="AE1491" s="86"/>
      <c r="AF1491" s="75"/>
      <c r="AH1491" s="86"/>
      <c r="AI1491" s="75"/>
      <c r="AK1491" s="86"/>
      <c r="AL1491" s="75"/>
    </row>
    <row r="1492" spans="1:38" x14ac:dyDescent="0.2">
      <c r="A1492" s="31"/>
      <c r="B1492" s="83"/>
      <c r="D1492" s="86"/>
      <c r="E1492" s="75"/>
      <c r="G1492" s="86"/>
      <c r="H1492" s="75"/>
      <c r="J1492" s="86"/>
      <c r="K1492" s="75"/>
      <c r="M1492" s="86"/>
      <c r="N1492" s="75"/>
      <c r="P1492" s="86"/>
      <c r="Q1492" s="75"/>
      <c r="S1492" s="86"/>
      <c r="T1492" s="75"/>
      <c r="V1492" s="86"/>
      <c r="W1492" s="75"/>
      <c r="Y1492" s="86"/>
      <c r="Z1492" s="75"/>
      <c r="AB1492" s="86"/>
      <c r="AC1492" s="75"/>
      <c r="AE1492" s="86"/>
      <c r="AF1492" s="75"/>
      <c r="AH1492" s="86"/>
      <c r="AI1492" s="75"/>
      <c r="AK1492" s="86"/>
      <c r="AL1492" s="75"/>
    </row>
    <row r="1493" spans="1:38" x14ac:dyDescent="0.2">
      <c r="A1493" s="31"/>
      <c r="B1493" s="83"/>
      <c r="D1493" s="86"/>
      <c r="E1493" s="75"/>
      <c r="G1493" s="86"/>
      <c r="H1493" s="75"/>
      <c r="J1493" s="86"/>
      <c r="K1493" s="75"/>
      <c r="M1493" s="86"/>
      <c r="N1493" s="75"/>
      <c r="P1493" s="86"/>
      <c r="Q1493" s="75"/>
      <c r="S1493" s="86"/>
      <c r="T1493" s="75"/>
      <c r="V1493" s="86"/>
      <c r="W1493" s="75"/>
      <c r="Y1493" s="86"/>
      <c r="Z1493" s="75"/>
      <c r="AB1493" s="86"/>
      <c r="AC1493" s="75"/>
      <c r="AE1493" s="86"/>
      <c r="AF1493" s="75"/>
      <c r="AH1493" s="86"/>
      <c r="AI1493" s="75"/>
      <c r="AK1493" s="86"/>
      <c r="AL1493" s="75"/>
    </row>
    <row r="1494" spans="1:38" x14ac:dyDescent="0.2">
      <c r="A1494" s="31"/>
      <c r="B1494" s="83"/>
      <c r="D1494" s="86"/>
      <c r="E1494" s="75"/>
      <c r="G1494" s="86"/>
      <c r="H1494" s="75"/>
      <c r="J1494" s="86"/>
      <c r="K1494" s="75"/>
      <c r="M1494" s="86"/>
      <c r="N1494" s="75"/>
      <c r="P1494" s="86"/>
      <c r="Q1494" s="75"/>
      <c r="S1494" s="86"/>
      <c r="T1494" s="75"/>
      <c r="V1494" s="86"/>
      <c r="W1494" s="75"/>
      <c r="Y1494" s="86"/>
      <c r="Z1494" s="75"/>
      <c r="AB1494" s="86"/>
      <c r="AC1494" s="75"/>
      <c r="AE1494" s="86"/>
      <c r="AF1494" s="75"/>
      <c r="AH1494" s="86"/>
      <c r="AI1494" s="75"/>
      <c r="AK1494" s="86"/>
      <c r="AL1494" s="75"/>
    </row>
    <row r="1495" spans="1:38" x14ac:dyDescent="0.2">
      <c r="A1495" s="31"/>
      <c r="B1495" s="83"/>
      <c r="D1495" s="86"/>
      <c r="E1495" s="75"/>
      <c r="G1495" s="86"/>
      <c r="H1495" s="75"/>
      <c r="J1495" s="86"/>
      <c r="K1495" s="75"/>
      <c r="M1495" s="86"/>
      <c r="N1495" s="75"/>
      <c r="P1495" s="86"/>
      <c r="Q1495" s="75"/>
      <c r="S1495" s="86"/>
      <c r="T1495" s="75"/>
      <c r="V1495" s="86"/>
      <c r="W1495" s="75"/>
      <c r="Y1495" s="86"/>
      <c r="Z1495" s="75"/>
      <c r="AB1495" s="86"/>
      <c r="AC1495" s="75"/>
      <c r="AE1495" s="86"/>
      <c r="AF1495" s="75"/>
      <c r="AH1495" s="86"/>
      <c r="AI1495" s="75"/>
      <c r="AK1495" s="86"/>
      <c r="AL1495" s="75"/>
    </row>
    <row r="1496" spans="1:38" x14ac:dyDescent="0.2">
      <c r="A1496" s="31"/>
      <c r="B1496" s="83"/>
      <c r="D1496" s="86"/>
      <c r="E1496" s="75"/>
      <c r="G1496" s="86"/>
      <c r="H1496" s="75"/>
      <c r="J1496" s="86"/>
      <c r="K1496" s="75"/>
      <c r="M1496" s="86"/>
      <c r="N1496" s="75"/>
      <c r="P1496" s="86"/>
      <c r="Q1496" s="75"/>
      <c r="S1496" s="86"/>
      <c r="T1496" s="75"/>
      <c r="V1496" s="86"/>
      <c r="W1496" s="75"/>
      <c r="Y1496" s="86"/>
      <c r="Z1496" s="75"/>
      <c r="AB1496" s="86"/>
      <c r="AC1496" s="75"/>
      <c r="AE1496" s="86"/>
      <c r="AF1496" s="75"/>
      <c r="AH1496" s="86"/>
      <c r="AI1496" s="75"/>
      <c r="AK1496" s="86"/>
      <c r="AL1496" s="75"/>
    </row>
    <row r="1497" spans="1:38" x14ac:dyDescent="0.2">
      <c r="A1497" s="31"/>
      <c r="B1497" s="83"/>
      <c r="D1497" s="86"/>
      <c r="E1497" s="75"/>
      <c r="G1497" s="86"/>
      <c r="H1497" s="75"/>
      <c r="J1497" s="86"/>
      <c r="K1497" s="75"/>
      <c r="M1497" s="86"/>
      <c r="N1497" s="75"/>
      <c r="P1497" s="86"/>
      <c r="Q1497" s="75"/>
      <c r="S1497" s="86"/>
      <c r="T1497" s="75"/>
      <c r="V1497" s="86"/>
      <c r="W1497" s="75"/>
      <c r="Y1497" s="86"/>
      <c r="Z1497" s="75"/>
      <c r="AB1497" s="86"/>
      <c r="AC1497" s="75"/>
      <c r="AE1497" s="86"/>
      <c r="AF1497" s="75"/>
      <c r="AH1497" s="86"/>
      <c r="AI1497" s="75"/>
      <c r="AK1497" s="86"/>
      <c r="AL1497" s="75"/>
    </row>
    <row r="1498" spans="1:38" x14ac:dyDescent="0.2">
      <c r="A1498" s="31"/>
      <c r="B1498" s="83"/>
      <c r="D1498" s="86"/>
      <c r="E1498" s="75"/>
      <c r="G1498" s="86"/>
      <c r="H1498" s="75"/>
      <c r="J1498" s="86"/>
      <c r="K1498" s="75"/>
      <c r="M1498" s="86"/>
      <c r="N1498" s="75"/>
      <c r="P1498" s="86"/>
      <c r="Q1498" s="75"/>
      <c r="S1498" s="86"/>
      <c r="T1498" s="75"/>
      <c r="V1498" s="86"/>
      <c r="W1498" s="75"/>
      <c r="Y1498" s="86"/>
      <c r="Z1498" s="75"/>
      <c r="AB1498" s="86"/>
      <c r="AC1498" s="75"/>
      <c r="AE1498" s="86"/>
      <c r="AF1498" s="75"/>
      <c r="AH1498" s="86"/>
      <c r="AI1498" s="75"/>
      <c r="AK1498" s="86"/>
      <c r="AL1498" s="75"/>
    </row>
    <row r="1499" spans="1:38" x14ac:dyDescent="0.2">
      <c r="A1499" s="31"/>
      <c r="B1499" s="83"/>
      <c r="D1499" s="86"/>
      <c r="E1499" s="75"/>
      <c r="G1499" s="86"/>
      <c r="H1499" s="75"/>
      <c r="J1499" s="86"/>
      <c r="K1499" s="75"/>
      <c r="M1499" s="86"/>
      <c r="N1499" s="75"/>
      <c r="P1499" s="86"/>
      <c r="Q1499" s="75"/>
      <c r="S1499" s="86"/>
      <c r="T1499" s="75"/>
      <c r="V1499" s="86"/>
      <c r="W1499" s="75"/>
      <c r="Y1499" s="86"/>
      <c r="Z1499" s="75"/>
      <c r="AB1499" s="86"/>
      <c r="AC1499" s="75"/>
      <c r="AE1499" s="86"/>
      <c r="AF1499" s="75"/>
      <c r="AH1499" s="86"/>
      <c r="AI1499" s="75"/>
      <c r="AK1499" s="86"/>
      <c r="AL1499" s="75"/>
    </row>
    <row r="1500" spans="1:38" x14ac:dyDescent="0.2">
      <c r="A1500" s="31"/>
      <c r="B1500" s="83"/>
      <c r="D1500" s="86"/>
      <c r="E1500" s="75"/>
      <c r="G1500" s="86"/>
      <c r="H1500" s="75"/>
      <c r="J1500" s="86"/>
      <c r="K1500" s="75"/>
      <c r="M1500" s="86"/>
      <c r="N1500" s="75"/>
      <c r="P1500" s="86"/>
      <c r="Q1500" s="75"/>
      <c r="S1500" s="86"/>
      <c r="T1500" s="75"/>
      <c r="V1500" s="86"/>
      <c r="W1500" s="75"/>
      <c r="Y1500" s="86"/>
      <c r="Z1500" s="75"/>
      <c r="AB1500" s="86"/>
      <c r="AC1500" s="75"/>
      <c r="AE1500" s="86"/>
      <c r="AF1500" s="75"/>
      <c r="AH1500" s="86"/>
      <c r="AI1500" s="75"/>
      <c r="AK1500" s="86"/>
      <c r="AL1500" s="75"/>
    </row>
    <row r="1501" spans="1:38" x14ac:dyDescent="0.2">
      <c r="A1501" s="31"/>
      <c r="B1501" s="83"/>
      <c r="D1501" s="86"/>
      <c r="E1501" s="75"/>
      <c r="G1501" s="86"/>
      <c r="H1501" s="75"/>
      <c r="J1501" s="86"/>
      <c r="K1501" s="75"/>
      <c r="M1501" s="86"/>
      <c r="N1501" s="75"/>
      <c r="P1501" s="86"/>
      <c r="Q1501" s="75"/>
      <c r="S1501" s="86"/>
      <c r="T1501" s="75"/>
      <c r="V1501" s="86"/>
      <c r="W1501" s="75"/>
      <c r="Y1501" s="86"/>
      <c r="Z1501" s="75"/>
      <c r="AB1501" s="86"/>
      <c r="AC1501" s="75"/>
      <c r="AE1501" s="86"/>
      <c r="AF1501" s="75"/>
      <c r="AH1501" s="86"/>
      <c r="AI1501" s="75"/>
      <c r="AK1501" s="86"/>
      <c r="AL1501" s="75"/>
    </row>
    <row r="1502" spans="1:38" x14ac:dyDescent="0.2">
      <c r="A1502" s="31"/>
      <c r="B1502" s="83"/>
      <c r="D1502" s="86"/>
      <c r="E1502" s="75"/>
      <c r="G1502" s="86"/>
      <c r="H1502" s="75"/>
      <c r="J1502" s="86"/>
      <c r="K1502" s="75"/>
      <c r="M1502" s="86"/>
      <c r="N1502" s="75"/>
      <c r="P1502" s="86"/>
      <c r="Q1502" s="75"/>
      <c r="S1502" s="86"/>
      <c r="T1502" s="75"/>
      <c r="V1502" s="86"/>
      <c r="W1502" s="75"/>
      <c r="Y1502" s="86"/>
      <c r="Z1502" s="75"/>
      <c r="AB1502" s="86"/>
      <c r="AC1502" s="75"/>
      <c r="AE1502" s="86"/>
      <c r="AF1502" s="75"/>
      <c r="AH1502" s="86"/>
      <c r="AI1502" s="75"/>
      <c r="AK1502" s="86"/>
      <c r="AL1502" s="75"/>
    </row>
    <row r="1503" spans="1:38" x14ac:dyDescent="0.2">
      <c r="A1503" s="31"/>
      <c r="B1503" s="83"/>
      <c r="D1503" s="86"/>
      <c r="E1503" s="75"/>
      <c r="G1503" s="86"/>
      <c r="H1503" s="75"/>
      <c r="J1503" s="86"/>
      <c r="K1503" s="75"/>
      <c r="M1503" s="86"/>
      <c r="N1503" s="75"/>
      <c r="P1503" s="86"/>
      <c r="Q1503" s="75"/>
      <c r="S1503" s="86"/>
      <c r="T1503" s="75"/>
      <c r="V1503" s="86"/>
      <c r="W1503" s="75"/>
      <c r="Y1503" s="86"/>
      <c r="Z1503" s="75"/>
      <c r="AB1503" s="86"/>
      <c r="AC1503" s="75"/>
      <c r="AE1503" s="86"/>
      <c r="AF1503" s="75"/>
      <c r="AH1503" s="86"/>
      <c r="AI1503" s="75"/>
      <c r="AK1503" s="86"/>
      <c r="AL1503" s="75"/>
    </row>
    <row r="1504" spans="1:38" x14ac:dyDescent="0.2">
      <c r="A1504" s="31"/>
      <c r="B1504" s="83"/>
      <c r="D1504" s="86"/>
      <c r="E1504" s="75"/>
      <c r="G1504" s="86"/>
      <c r="H1504" s="75"/>
      <c r="J1504" s="86"/>
      <c r="K1504" s="75"/>
      <c r="M1504" s="86"/>
      <c r="N1504" s="75"/>
      <c r="P1504" s="86"/>
      <c r="Q1504" s="75"/>
      <c r="S1504" s="86"/>
      <c r="T1504" s="75"/>
      <c r="V1504" s="86"/>
      <c r="W1504" s="75"/>
      <c r="Y1504" s="86"/>
      <c r="Z1504" s="75"/>
      <c r="AB1504" s="86"/>
      <c r="AC1504" s="75"/>
      <c r="AE1504" s="86"/>
      <c r="AF1504" s="75"/>
      <c r="AH1504" s="86"/>
      <c r="AI1504" s="75"/>
      <c r="AK1504" s="86"/>
      <c r="AL1504" s="75"/>
    </row>
    <row r="1505" spans="1:38" x14ac:dyDescent="0.2">
      <c r="A1505" s="31"/>
      <c r="B1505" s="83"/>
      <c r="D1505" s="86"/>
      <c r="E1505" s="75"/>
      <c r="G1505" s="86"/>
      <c r="H1505" s="75"/>
      <c r="J1505" s="86"/>
      <c r="K1505" s="75"/>
      <c r="M1505" s="86"/>
      <c r="N1505" s="75"/>
      <c r="P1505" s="86"/>
      <c r="Q1505" s="75"/>
      <c r="S1505" s="86"/>
      <c r="T1505" s="75"/>
      <c r="V1505" s="86"/>
      <c r="W1505" s="75"/>
      <c r="Y1505" s="86"/>
      <c r="Z1505" s="75"/>
      <c r="AB1505" s="86"/>
      <c r="AC1505" s="75"/>
      <c r="AE1505" s="86"/>
      <c r="AF1505" s="75"/>
      <c r="AH1505" s="86"/>
      <c r="AI1505" s="75"/>
      <c r="AK1505" s="86"/>
      <c r="AL1505" s="75"/>
    </row>
    <row r="1506" spans="1:38" x14ac:dyDescent="0.2">
      <c r="A1506" s="31"/>
      <c r="B1506" s="83"/>
      <c r="D1506" s="86"/>
      <c r="E1506" s="75"/>
      <c r="G1506" s="86"/>
      <c r="H1506" s="75"/>
      <c r="J1506" s="86"/>
      <c r="K1506" s="75"/>
      <c r="M1506" s="86"/>
      <c r="N1506" s="75"/>
      <c r="P1506" s="86"/>
      <c r="Q1506" s="75"/>
      <c r="S1506" s="86"/>
      <c r="T1506" s="75"/>
      <c r="V1506" s="86"/>
      <c r="W1506" s="75"/>
      <c r="Y1506" s="86"/>
      <c r="Z1506" s="75"/>
      <c r="AB1506" s="86"/>
      <c r="AC1506" s="75"/>
      <c r="AE1506" s="86"/>
      <c r="AF1506" s="75"/>
      <c r="AH1506" s="86"/>
      <c r="AI1506" s="75"/>
      <c r="AK1506" s="86"/>
      <c r="AL1506" s="75"/>
    </row>
    <row r="1507" spans="1:38" x14ac:dyDescent="0.2">
      <c r="A1507" s="31"/>
      <c r="B1507" s="83"/>
      <c r="D1507" s="86"/>
      <c r="E1507" s="75"/>
      <c r="G1507" s="86"/>
      <c r="H1507" s="75"/>
      <c r="J1507" s="86"/>
      <c r="K1507" s="75"/>
      <c r="M1507" s="86"/>
      <c r="N1507" s="75"/>
      <c r="P1507" s="86"/>
      <c r="Q1507" s="75"/>
      <c r="S1507" s="86"/>
      <c r="T1507" s="75"/>
      <c r="V1507" s="86"/>
      <c r="W1507" s="75"/>
      <c r="Y1507" s="86"/>
      <c r="Z1507" s="75"/>
      <c r="AB1507" s="86"/>
      <c r="AC1507" s="75"/>
      <c r="AE1507" s="86"/>
      <c r="AF1507" s="75"/>
      <c r="AH1507" s="86"/>
      <c r="AI1507" s="75"/>
      <c r="AK1507" s="86"/>
      <c r="AL1507" s="75"/>
    </row>
    <row r="1508" spans="1:38" x14ac:dyDescent="0.2">
      <c r="A1508" s="31"/>
      <c r="B1508" s="83"/>
      <c r="D1508" s="86"/>
      <c r="E1508" s="75"/>
      <c r="G1508" s="86"/>
      <c r="H1508" s="75"/>
      <c r="J1508" s="86"/>
      <c r="K1508" s="75"/>
      <c r="M1508" s="86"/>
      <c r="N1508" s="75"/>
      <c r="P1508" s="86"/>
      <c r="Q1508" s="75"/>
      <c r="S1508" s="86"/>
      <c r="T1508" s="75"/>
      <c r="V1508" s="86"/>
      <c r="W1508" s="75"/>
      <c r="Y1508" s="86"/>
      <c r="Z1508" s="75"/>
      <c r="AB1508" s="86"/>
      <c r="AC1508" s="75"/>
      <c r="AE1508" s="86"/>
      <c r="AF1508" s="75"/>
      <c r="AH1508" s="86"/>
      <c r="AI1508" s="75"/>
      <c r="AK1508" s="86"/>
      <c r="AL1508" s="75"/>
    </row>
    <row r="1509" spans="1:38" x14ac:dyDescent="0.2">
      <c r="A1509" s="31"/>
      <c r="B1509" s="83"/>
      <c r="D1509" s="86"/>
      <c r="E1509" s="75"/>
      <c r="G1509" s="86"/>
      <c r="H1509" s="75"/>
      <c r="J1509" s="86"/>
      <c r="K1509" s="75"/>
      <c r="M1509" s="86"/>
      <c r="N1509" s="75"/>
      <c r="P1509" s="86"/>
      <c r="Q1509" s="75"/>
      <c r="S1509" s="86"/>
      <c r="T1509" s="75"/>
      <c r="V1509" s="86"/>
      <c r="W1509" s="75"/>
      <c r="Y1509" s="86"/>
      <c r="Z1509" s="75"/>
      <c r="AB1509" s="86"/>
      <c r="AC1509" s="75"/>
      <c r="AE1509" s="86"/>
      <c r="AF1509" s="75"/>
      <c r="AH1509" s="86"/>
      <c r="AI1509" s="75"/>
      <c r="AK1509" s="86"/>
      <c r="AL1509" s="75"/>
    </row>
    <row r="1510" spans="1:38" x14ac:dyDescent="0.2">
      <c r="A1510" s="31"/>
      <c r="B1510" s="83"/>
      <c r="D1510" s="86"/>
      <c r="E1510" s="75"/>
      <c r="G1510" s="86"/>
      <c r="H1510" s="75"/>
      <c r="J1510" s="86"/>
      <c r="K1510" s="75"/>
      <c r="M1510" s="86"/>
      <c r="N1510" s="75"/>
      <c r="P1510" s="86"/>
      <c r="Q1510" s="75"/>
      <c r="S1510" s="86"/>
      <c r="T1510" s="75"/>
      <c r="V1510" s="86"/>
      <c r="W1510" s="75"/>
      <c r="Y1510" s="86"/>
      <c r="Z1510" s="75"/>
      <c r="AB1510" s="86"/>
      <c r="AC1510" s="75"/>
      <c r="AE1510" s="86"/>
      <c r="AF1510" s="75"/>
      <c r="AH1510" s="86"/>
      <c r="AI1510" s="75"/>
      <c r="AK1510" s="86"/>
      <c r="AL1510" s="75"/>
    </row>
    <row r="1511" spans="1:38" x14ac:dyDescent="0.2">
      <c r="A1511" s="31"/>
      <c r="B1511" s="83"/>
      <c r="D1511" s="86"/>
      <c r="E1511" s="75"/>
      <c r="G1511" s="86"/>
      <c r="H1511" s="75"/>
      <c r="J1511" s="86"/>
      <c r="K1511" s="75"/>
      <c r="M1511" s="86"/>
      <c r="N1511" s="75"/>
      <c r="P1511" s="86"/>
      <c r="Q1511" s="75"/>
      <c r="S1511" s="86"/>
      <c r="T1511" s="75"/>
      <c r="V1511" s="86"/>
      <c r="W1511" s="75"/>
      <c r="Y1511" s="86"/>
      <c r="Z1511" s="75"/>
      <c r="AB1511" s="86"/>
      <c r="AC1511" s="75"/>
      <c r="AE1511" s="86"/>
      <c r="AF1511" s="75"/>
      <c r="AH1511" s="86"/>
      <c r="AI1511" s="75"/>
      <c r="AK1511" s="86"/>
      <c r="AL1511" s="75"/>
    </row>
    <row r="1512" spans="1:38" x14ac:dyDescent="0.2">
      <c r="A1512" s="31"/>
      <c r="B1512" s="83"/>
      <c r="D1512" s="86"/>
      <c r="E1512" s="75"/>
      <c r="G1512" s="86"/>
      <c r="H1512" s="75"/>
      <c r="J1512" s="86"/>
      <c r="K1512" s="75"/>
      <c r="M1512" s="86"/>
      <c r="N1512" s="75"/>
      <c r="P1512" s="86"/>
      <c r="Q1512" s="75"/>
      <c r="S1512" s="86"/>
      <c r="T1512" s="75"/>
      <c r="V1512" s="86"/>
      <c r="W1512" s="75"/>
      <c r="Y1512" s="86"/>
      <c r="Z1512" s="75"/>
      <c r="AB1512" s="86"/>
      <c r="AC1512" s="75"/>
      <c r="AE1512" s="86"/>
      <c r="AF1512" s="75"/>
      <c r="AH1512" s="86"/>
      <c r="AI1512" s="75"/>
      <c r="AK1512" s="86"/>
      <c r="AL1512" s="75"/>
    </row>
    <row r="1513" spans="1:38" x14ac:dyDescent="0.2">
      <c r="A1513" s="31"/>
      <c r="B1513" s="83"/>
      <c r="D1513" s="86"/>
      <c r="E1513" s="75"/>
      <c r="G1513" s="86"/>
      <c r="H1513" s="75"/>
      <c r="J1513" s="86"/>
      <c r="K1513" s="75"/>
      <c r="M1513" s="86"/>
      <c r="N1513" s="75"/>
      <c r="P1513" s="86"/>
      <c r="Q1513" s="75"/>
      <c r="S1513" s="86"/>
      <c r="T1513" s="75"/>
      <c r="V1513" s="86"/>
      <c r="W1513" s="75"/>
      <c r="Y1513" s="86"/>
      <c r="Z1513" s="75"/>
      <c r="AB1513" s="86"/>
      <c r="AC1513" s="75"/>
      <c r="AE1513" s="86"/>
      <c r="AF1513" s="75"/>
      <c r="AH1513" s="86"/>
      <c r="AI1513" s="75"/>
      <c r="AK1513" s="86"/>
      <c r="AL1513" s="75"/>
    </row>
    <row r="1514" spans="1:38" x14ac:dyDescent="0.2">
      <c r="A1514" s="31"/>
      <c r="B1514" s="83"/>
      <c r="D1514" s="86"/>
      <c r="E1514" s="75"/>
      <c r="G1514" s="86"/>
      <c r="H1514" s="75"/>
      <c r="J1514" s="86"/>
      <c r="K1514" s="75"/>
      <c r="M1514" s="86"/>
      <c r="N1514" s="75"/>
      <c r="P1514" s="86"/>
      <c r="Q1514" s="75"/>
      <c r="S1514" s="86"/>
      <c r="T1514" s="75"/>
      <c r="V1514" s="86"/>
      <c r="W1514" s="75"/>
      <c r="Y1514" s="86"/>
      <c r="Z1514" s="75"/>
      <c r="AB1514" s="86"/>
      <c r="AC1514" s="75"/>
      <c r="AE1514" s="86"/>
      <c r="AF1514" s="75"/>
      <c r="AH1514" s="86"/>
      <c r="AI1514" s="75"/>
      <c r="AK1514" s="86"/>
      <c r="AL1514" s="75"/>
    </row>
    <row r="1515" spans="1:38" x14ac:dyDescent="0.2">
      <c r="A1515" s="31"/>
      <c r="B1515" s="83"/>
      <c r="D1515" s="86"/>
      <c r="E1515" s="75"/>
      <c r="G1515" s="86"/>
      <c r="H1515" s="75"/>
      <c r="J1515" s="86"/>
      <c r="K1515" s="75"/>
      <c r="M1515" s="86"/>
      <c r="N1515" s="75"/>
      <c r="P1515" s="86"/>
      <c r="Q1515" s="75"/>
      <c r="S1515" s="86"/>
      <c r="T1515" s="75"/>
      <c r="V1515" s="86"/>
      <c r="W1515" s="75"/>
      <c r="Y1515" s="86"/>
      <c r="Z1515" s="75"/>
      <c r="AB1515" s="86"/>
      <c r="AC1515" s="75"/>
      <c r="AE1515" s="86"/>
      <c r="AF1515" s="75"/>
      <c r="AH1515" s="86"/>
      <c r="AI1515" s="75"/>
      <c r="AK1515" s="86"/>
      <c r="AL1515" s="75"/>
    </row>
    <row r="1516" spans="1:38" x14ac:dyDescent="0.2">
      <c r="A1516" s="31"/>
      <c r="B1516" s="83"/>
      <c r="D1516" s="86"/>
      <c r="E1516" s="75"/>
      <c r="G1516" s="86"/>
      <c r="H1516" s="75"/>
      <c r="J1516" s="86"/>
      <c r="K1516" s="75"/>
      <c r="M1516" s="86"/>
      <c r="N1516" s="75"/>
      <c r="P1516" s="86"/>
      <c r="Q1516" s="75"/>
      <c r="S1516" s="86"/>
      <c r="T1516" s="75"/>
      <c r="V1516" s="86"/>
      <c r="W1516" s="75"/>
      <c r="Y1516" s="86"/>
      <c r="Z1516" s="75"/>
      <c r="AB1516" s="86"/>
      <c r="AC1516" s="75"/>
      <c r="AE1516" s="86"/>
      <c r="AF1516" s="75"/>
      <c r="AH1516" s="86"/>
      <c r="AI1516" s="75"/>
      <c r="AK1516" s="86"/>
      <c r="AL1516" s="75"/>
    </row>
    <row r="1517" spans="1:38" x14ac:dyDescent="0.2">
      <c r="A1517" s="31"/>
      <c r="B1517" s="83"/>
      <c r="D1517" s="86"/>
      <c r="E1517" s="75"/>
      <c r="G1517" s="86"/>
      <c r="H1517" s="75"/>
      <c r="J1517" s="86"/>
      <c r="K1517" s="75"/>
      <c r="M1517" s="86"/>
      <c r="N1517" s="75"/>
      <c r="P1517" s="86"/>
      <c r="Q1517" s="75"/>
      <c r="S1517" s="86"/>
      <c r="T1517" s="75"/>
      <c r="V1517" s="86"/>
      <c r="W1517" s="75"/>
      <c r="Y1517" s="86"/>
      <c r="Z1517" s="75"/>
      <c r="AB1517" s="86"/>
      <c r="AC1517" s="75"/>
      <c r="AE1517" s="86"/>
      <c r="AF1517" s="75"/>
      <c r="AH1517" s="86"/>
      <c r="AI1517" s="75"/>
      <c r="AK1517" s="86"/>
      <c r="AL1517" s="75"/>
    </row>
    <row r="1518" spans="1:38" x14ac:dyDescent="0.2">
      <c r="A1518" s="31"/>
      <c r="B1518" s="83"/>
      <c r="D1518" s="86"/>
      <c r="E1518" s="75"/>
      <c r="G1518" s="86"/>
      <c r="H1518" s="75"/>
      <c r="J1518" s="86"/>
      <c r="K1518" s="75"/>
      <c r="M1518" s="86"/>
      <c r="N1518" s="75"/>
      <c r="P1518" s="86"/>
      <c r="Q1518" s="75"/>
      <c r="S1518" s="86"/>
      <c r="T1518" s="75"/>
      <c r="V1518" s="86"/>
      <c r="W1518" s="75"/>
      <c r="Y1518" s="86"/>
      <c r="Z1518" s="75"/>
      <c r="AB1518" s="86"/>
      <c r="AC1518" s="75"/>
      <c r="AE1518" s="86"/>
      <c r="AF1518" s="75"/>
      <c r="AH1518" s="86"/>
      <c r="AI1518" s="75"/>
      <c r="AK1518" s="86"/>
      <c r="AL1518" s="75"/>
    </row>
    <row r="1519" spans="1:38" x14ac:dyDescent="0.2">
      <c r="A1519" s="31"/>
      <c r="B1519" s="83"/>
      <c r="D1519" s="86"/>
      <c r="E1519" s="75"/>
      <c r="G1519" s="86"/>
      <c r="H1519" s="75"/>
      <c r="J1519" s="86"/>
      <c r="K1519" s="75"/>
      <c r="M1519" s="86"/>
      <c r="N1519" s="75"/>
      <c r="P1519" s="86"/>
      <c r="Q1519" s="75"/>
      <c r="S1519" s="86"/>
      <c r="T1519" s="75"/>
      <c r="V1519" s="86"/>
      <c r="W1519" s="75"/>
      <c r="Y1519" s="86"/>
      <c r="Z1519" s="75"/>
      <c r="AB1519" s="86"/>
      <c r="AC1519" s="75"/>
      <c r="AE1519" s="86"/>
      <c r="AF1519" s="75"/>
      <c r="AH1519" s="86"/>
      <c r="AI1519" s="75"/>
      <c r="AK1519" s="86"/>
      <c r="AL1519" s="75"/>
    </row>
    <row r="1520" spans="1:38" x14ac:dyDescent="0.2">
      <c r="A1520" s="31"/>
      <c r="B1520" s="83"/>
      <c r="D1520" s="86"/>
      <c r="E1520" s="75"/>
      <c r="G1520" s="86"/>
      <c r="H1520" s="75"/>
      <c r="J1520" s="86"/>
      <c r="K1520" s="75"/>
      <c r="M1520" s="86"/>
      <c r="N1520" s="75"/>
      <c r="P1520" s="86"/>
      <c r="Q1520" s="75"/>
      <c r="S1520" s="86"/>
      <c r="T1520" s="75"/>
      <c r="V1520" s="86"/>
      <c r="W1520" s="75"/>
      <c r="Y1520" s="86"/>
      <c r="Z1520" s="75"/>
      <c r="AB1520" s="86"/>
      <c r="AC1520" s="75"/>
      <c r="AE1520" s="86"/>
      <c r="AF1520" s="75"/>
      <c r="AH1520" s="86"/>
      <c r="AI1520" s="75"/>
      <c r="AK1520" s="86"/>
      <c r="AL1520" s="75"/>
    </row>
    <row r="1521" spans="1:38" x14ac:dyDescent="0.2">
      <c r="A1521" s="31"/>
      <c r="B1521" s="83"/>
      <c r="D1521" s="86"/>
      <c r="E1521" s="75"/>
      <c r="G1521" s="86"/>
      <c r="H1521" s="75"/>
      <c r="J1521" s="86"/>
      <c r="K1521" s="75"/>
      <c r="M1521" s="86"/>
      <c r="N1521" s="75"/>
      <c r="P1521" s="86"/>
      <c r="Q1521" s="75"/>
      <c r="S1521" s="86"/>
      <c r="T1521" s="75"/>
      <c r="V1521" s="86"/>
      <c r="W1521" s="75"/>
      <c r="Y1521" s="86"/>
      <c r="Z1521" s="75"/>
      <c r="AB1521" s="86"/>
      <c r="AC1521" s="75"/>
      <c r="AE1521" s="86"/>
      <c r="AF1521" s="75"/>
      <c r="AH1521" s="86"/>
      <c r="AI1521" s="75"/>
      <c r="AK1521" s="86"/>
      <c r="AL1521" s="75"/>
    </row>
    <row r="1522" spans="1:38" x14ac:dyDescent="0.2">
      <c r="A1522" s="31"/>
      <c r="B1522" s="83"/>
      <c r="D1522" s="86"/>
      <c r="E1522" s="75"/>
      <c r="G1522" s="86"/>
      <c r="H1522" s="75"/>
      <c r="J1522" s="86"/>
      <c r="K1522" s="75"/>
      <c r="M1522" s="86"/>
      <c r="N1522" s="75"/>
      <c r="P1522" s="86"/>
      <c r="Q1522" s="75"/>
      <c r="S1522" s="86"/>
      <c r="T1522" s="75"/>
      <c r="V1522" s="86"/>
      <c r="W1522" s="75"/>
      <c r="Y1522" s="86"/>
      <c r="Z1522" s="75"/>
      <c r="AB1522" s="86"/>
      <c r="AC1522" s="75"/>
      <c r="AE1522" s="86"/>
      <c r="AF1522" s="75"/>
      <c r="AH1522" s="86"/>
      <c r="AI1522" s="75"/>
      <c r="AK1522" s="86"/>
      <c r="AL1522" s="75"/>
    </row>
    <row r="1523" spans="1:38" x14ac:dyDescent="0.2">
      <c r="A1523" s="31"/>
      <c r="B1523" s="83"/>
      <c r="D1523" s="86"/>
      <c r="E1523" s="75"/>
      <c r="G1523" s="86"/>
      <c r="H1523" s="75"/>
      <c r="J1523" s="86"/>
      <c r="K1523" s="75"/>
      <c r="M1523" s="86"/>
      <c r="N1523" s="75"/>
      <c r="P1523" s="86"/>
      <c r="Q1523" s="75"/>
      <c r="S1523" s="86"/>
      <c r="T1523" s="75"/>
      <c r="V1523" s="86"/>
      <c r="W1523" s="75"/>
      <c r="Y1523" s="86"/>
      <c r="Z1523" s="75"/>
      <c r="AB1523" s="86"/>
      <c r="AC1523" s="75"/>
      <c r="AE1523" s="86"/>
      <c r="AF1523" s="75"/>
      <c r="AH1523" s="86"/>
      <c r="AI1523" s="75"/>
      <c r="AK1523" s="86"/>
      <c r="AL1523" s="75"/>
    </row>
    <row r="1524" spans="1:38" x14ac:dyDescent="0.2">
      <c r="A1524" s="31"/>
      <c r="B1524" s="83"/>
      <c r="D1524" s="86"/>
      <c r="E1524" s="75"/>
      <c r="G1524" s="86"/>
      <c r="H1524" s="75"/>
      <c r="J1524" s="86"/>
      <c r="K1524" s="75"/>
      <c r="M1524" s="86"/>
      <c r="N1524" s="75"/>
      <c r="P1524" s="86"/>
      <c r="Q1524" s="75"/>
      <c r="S1524" s="86"/>
      <c r="T1524" s="75"/>
      <c r="V1524" s="86"/>
      <c r="W1524" s="75"/>
      <c r="Y1524" s="86"/>
      <c r="Z1524" s="75"/>
      <c r="AB1524" s="86"/>
      <c r="AC1524" s="75"/>
      <c r="AE1524" s="86"/>
      <c r="AF1524" s="75"/>
      <c r="AH1524" s="86"/>
      <c r="AI1524" s="75"/>
      <c r="AK1524" s="86"/>
      <c r="AL1524" s="75"/>
    </row>
    <row r="1525" spans="1:38" x14ac:dyDescent="0.2">
      <c r="A1525" s="31"/>
      <c r="B1525" s="83"/>
      <c r="D1525" s="86"/>
      <c r="E1525" s="75"/>
      <c r="G1525" s="86"/>
      <c r="H1525" s="75"/>
      <c r="J1525" s="86"/>
      <c r="K1525" s="75"/>
      <c r="M1525" s="86"/>
      <c r="N1525" s="75"/>
      <c r="P1525" s="86"/>
      <c r="Q1525" s="75"/>
      <c r="S1525" s="86"/>
      <c r="T1525" s="75"/>
      <c r="V1525" s="86"/>
      <c r="W1525" s="75"/>
      <c r="Y1525" s="86"/>
      <c r="Z1525" s="75"/>
      <c r="AB1525" s="86"/>
      <c r="AC1525" s="75"/>
      <c r="AE1525" s="86"/>
      <c r="AF1525" s="75"/>
      <c r="AH1525" s="86"/>
      <c r="AI1525" s="75"/>
      <c r="AK1525" s="86"/>
      <c r="AL1525" s="75"/>
    </row>
    <row r="1526" spans="1:38" x14ac:dyDescent="0.2">
      <c r="A1526" s="31"/>
      <c r="B1526" s="83"/>
      <c r="D1526" s="86"/>
      <c r="E1526" s="75"/>
      <c r="G1526" s="86"/>
      <c r="H1526" s="75"/>
      <c r="J1526" s="86"/>
      <c r="K1526" s="75"/>
      <c r="M1526" s="86"/>
      <c r="N1526" s="75"/>
      <c r="P1526" s="86"/>
      <c r="Q1526" s="75"/>
      <c r="S1526" s="86"/>
      <c r="T1526" s="75"/>
      <c r="V1526" s="86"/>
      <c r="W1526" s="75"/>
      <c r="Y1526" s="86"/>
      <c r="Z1526" s="75"/>
      <c r="AB1526" s="86"/>
      <c r="AC1526" s="75"/>
      <c r="AE1526" s="86"/>
      <c r="AF1526" s="75"/>
      <c r="AH1526" s="86"/>
      <c r="AI1526" s="75"/>
      <c r="AK1526" s="86"/>
      <c r="AL1526" s="75"/>
    </row>
    <row r="1527" spans="1:38" x14ac:dyDescent="0.2">
      <c r="A1527" s="31"/>
      <c r="B1527" s="83"/>
      <c r="D1527" s="86"/>
      <c r="E1527" s="75"/>
      <c r="G1527" s="86"/>
      <c r="H1527" s="75"/>
      <c r="J1527" s="86"/>
      <c r="K1527" s="75"/>
      <c r="M1527" s="86"/>
      <c r="N1527" s="75"/>
      <c r="P1527" s="86"/>
      <c r="Q1527" s="75"/>
      <c r="S1527" s="86"/>
      <c r="T1527" s="75"/>
      <c r="V1527" s="86"/>
      <c r="W1527" s="75"/>
      <c r="Y1527" s="86"/>
      <c r="Z1527" s="75"/>
      <c r="AB1527" s="86"/>
      <c r="AC1527" s="75"/>
      <c r="AE1527" s="86"/>
      <c r="AF1527" s="75"/>
      <c r="AH1527" s="86"/>
      <c r="AI1527" s="75"/>
      <c r="AK1527" s="86"/>
      <c r="AL1527" s="75"/>
    </row>
    <row r="1528" spans="1:38" x14ac:dyDescent="0.2">
      <c r="A1528" s="31"/>
      <c r="B1528" s="83"/>
      <c r="D1528" s="86"/>
      <c r="E1528" s="75"/>
      <c r="G1528" s="86"/>
      <c r="H1528" s="75"/>
      <c r="J1528" s="86"/>
      <c r="K1528" s="75"/>
      <c r="M1528" s="86"/>
      <c r="N1528" s="75"/>
      <c r="P1528" s="86"/>
      <c r="Q1528" s="75"/>
      <c r="S1528" s="86"/>
      <c r="T1528" s="75"/>
      <c r="V1528" s="86"/>
      <c r="W1528" s="75"/>
      <c r="Y1528" s="86"/>
      <c r="Z1528" s="75"/>
      <c r="AB1528" s="86"/>
      <c r="AC1528" s="75"/>
      <c r="AE1528" s="86"/>
      <c r="AF1528" s="75"/>
      <c r="AH1528" s="86"/>
      <c r="AI1528" s="75"/>
      <c r="AK1528" s="86"/>
      <c r="AL1528" s="75"/>
    </row>
    <row r="1529" spans="1:38" x14ac:dyDescent="0.2">
      <c r="A1529" s="31"/>
      <c r="B1529" s="83"/>
      <c r="D1529" s="86"/>
      <c r="E1529" s="75"/>
      <c r="G1529" s="86"/>
      <c r="H1529" s="75"/>
      <c r="J1529" s="86"/>
      <c r="K1529" s="75"/>
      <c r="M1529" s="86"/>
      <c r="N1529" s="75"/>
      <c r="P1529" s="86"/>
      <c r="Q1529" s="75"/>
      <c r="S1529" s="86"/>
      <c r="T1529" s="75"/>
      <c r="V1529" s="86"/>
      <c r="W1529" s="75"/>
      <c r="Y1529" s="86"/>
      <c r="Z1529" s="75"/>
      <c r="AB1529" s="86"/>
      <c r="AC1529" s="75"/>
      <c r="AE1529" s="86"/>
      <c r="AF1529" s="75"/>
      <c r="AH1529" s="86"/>
      <c r="AI1529" s="75"/>
      <c r="AK1529" s="86"/>
      <c r="AL1529" s="75"/>
    </row>
    <row r="1530" spans="1:38" x14ac:dyDescent="0.2">
      <c r="A1530" s="31"/>
      <c r="B1530" s="83"/>
      <c r="D1530" s="86"/>
      <c r="E1530" s="75"/>
      <c r="G1530" s="86"/>
      <c r="H1530" s="75"/>
      <c r="J1530" s="86"/>
      <c r="K1530" s="75"/>
      <c r="M1530" s="86"/>
      <c r="N1530" s="75"/>
      <c r="P1530" s="86"/>
      <c r="Q1530" s="75"/>
      <c r="S1530" s="86"/>
      <c r="T1530" s="75"/>
      <c r="V1530" s="86"/>
      <c r="W1530" s="75"/>
      <c r="Y1530" s="86"/>
      <c r="Z1530" s="75"/>
      <c r="AB1530" s="86"/>
      <c r="AC1530" s="75"/>
      <c r="AE1530" s="86"/>
      <c r="AF1530" s="75"/>
      <c r="AH1530" s="86"/>
      <c r="AI1530" s="75"/>
      <c r="AK1530" s="86"/>
      <c r="AL1530" s="75"/>
    </row>
    <row r="1531" spans="1:38" x14ac:dyDescent="0.2">
      <c r="A1531" s="31"/>
      <c r="B1531" s="83"/>
      <c r="D1531" s="86"/>
      <c r="E1531" s="75"/>
      <c r="G1531" s="86"/>
      <c r="H1531" s="75"/>
      <c r="J1531" s="86"/>
      <c r="K1531" s="75"/>
      <c r="M1531" s="86"/>
      <c r="N1531" s="75"/>
      <c r="P1531" s="86"/>
      <c r="Q1531" s="75"/>
      <c r="S1531" s="86"/>
      <c r="T1531" s="75"/>
      <c r="V1531" s="86"/>
      <c r="W1531" s="75"/>
      <c r="Y1531" s="86"/>
      <c r="Z1531" s="75"/>
      <c r="AB1531" s="86"/>
      <c r="AC1531" s="75"/>
      <c r="AE1531" s="86"/>
      <c r="AF1531" s="75"/>
      <c r="AH1531" s="86"/>
      <c r="AI1531" s="75"/>
      <c r="AK1531" s="86"/>
      <c r="AL1531" s="75"/>
    </row>
    <row r="1532" spans="1:38" x14ac:dyDescent="0.2">
      <c r="A1532" s="31"/>
      <c r="B1532" s="83"/>
      <c r="D1532" s="86"/>
      <c r="E1532" s="75"/>
      <c r="G1532" s="86"/>
      <c r="H1532" s="75"/>
      <c r="J1532" s="86"/>
      <c r="K1532" s="75"/>
      <c r="M1532" s="86"/>
      <c r="N1532" s="75"/>
      <c r="P1532" s="86"/>
      <c r="Q1532" s="75"/>
      <c r="S1532" s="86"/>
      <c r="T1532" s="75"/>
      <c r="V1532" s="86"/>
      <c r="W1532" s="75"/>
      <c r="Y1532" s="86"/>
      <c r="Z1532" s="75"/>
      <c r="AB1532" s="86"/>
      <c r="AC1532" s="75"/>
      <c r="AE1532" s="86"/>
      <c r="AF1532" s="75"/>
      <c r="AH1532" s="86"/>
      <c r="AI1532" s="75"/>
      <c r="AK1532" s="86"/>
      <c r="AL1532" s="75"/>
    </row>
    <row r="1533" spans="1:38" x14ac:dyDescent="0.2">
      <c r="A1533" s="31"/>
      <c r="B1533" s="83"/>
      <c r="D1533" s="86"/>
      <c r="E1533" s="75"/>
      <c r="G1533" s="86"/>
      <c r="H1533" s="75"/>
      <c r="J1533" s="86"/>
      <c r="K1533" s="75"/>
      <c r="M1533" s="86"/>
      <c r="N1533" s="75"/>
      <c r="P1533" s="86"/>
      <c r="Q1533" s="75"/>
      <c r="S1533" s="86"/>
      <c r="T1533" s="75"/>
      <c r="V1533" s="86"/>
      <c r="W1533" s="75"/>
      <c r="Y1533" s="86"/>
      <c r="Z1533" s="75"/>
      <c r="AB1533" s="86"/>
      <c r="AC1533" s="75"/>
      <c r="AE1533" s="86"/>
      <c r="AF1533" s="75"/>
      <c r="AH1533" s="86"/>
      <c r="AI1533" s="75"/>
      <c r="AK1533" s="86"/>
      <c r="AL1533" s="75"/>
    </row>
    <row r="1534" spans="1:38" x14ac:dyDescent="0.2">
      <c r="A1534" s="31"/>
      <c r="B1534" s="83"/>
      <c r="D1534" s="86"/>
      <c r="E1534" s="75"/>
      <c r="G1534" s="86"/>
      <c r="H1534" s="75"/>
      <c r="J1534" s="86"/>
      <c r="K1534" s="75"/>
      <c r="M1534" s="86"/>
      <c r="N1534" s="75"/>
      <c r="P1534" s="86"/>
      <c r="Q1534" s="75"/>
      <c r="S1534" s="86"/>
      <c r="T1534" s="75"/>
      <c r="V1534" s="86"/>
      <c r="W1534" s="75"/>
      <c r="Y1534" s="86"/>
      <c r="Z1534" s="75"/>
      <c r="AB1534" s="86"/>
      <c r="AC1534" s="75"/>
      <c r="AE1534" s="86"/>
      <c r="AF1534" s="75"/>
      <c r="AH1534" s="86"/>
      <c r="AI1534" s="75"/>
      <c r="AK1534" s="86"/>
      <c r="AL1534" s="75"/>
    </row>
    <row r="1535" spans="1:38" x14ac:dyDescent="0.2">
      <c r="A1535" s="31"/>
      <c r="B1535" s="83"/>
      <c r="D1535" s="86"/>
      <c r="E1535" s="75"/>
      <c r="G1535" s="86"/>
      <c r="H1535" s="75"/>
      <c r="J1535" s="86"/>
      <c r="K1535" s="75"/>
      <c r="M1535" s="86"/>
      <c r="N1535" s="75"/>
      <c r="P1535" s="86"/>
      <c r="Q1535" s="75"/>
      <c r="S1535" s="86"/>
      <c r="T1535" s="75"/>
      <c r="V1535" s="86"/>
      <c r="W1535" s="75"/>
      <c r="Y1535" s="86"/>
      <c r="Z1535" s="75"/>
      <c r="AB1535" s="86"/>
      <c r="AC1535" s="75"/>
      <c r="AE1535" s="86"/>
      <c r="AF1535" s="75"/>
      <c r="AH1535" s="86"/>
      <c r="AI1535" s="75"/>
      <c r="AK1535" s="86"/>
      <c r="AL1535" s="75"/>
    </row>
    <row r="1536" spans="1:38" x14ac:dyDescent="0.2">
      <c r="A1536" s="31"/>
      <c r="B1536" s="83"/>
      <c r="D1536" s="86"/>
      <c r="E1536" s="75"/>
      <c r="G1536" s="86"/>
      <c r="H1536" s="75"/>
      <c r="J1536" s="86"/>
      <c r="K1536" s="75"/>
      <c r="M1536" s="86"/>
      <c r="N1536" s="75"/>
      <c r="P1536" s="86"/>
      <c r="Q1536" s="75"/>
      <c r="S1536" s="86"/>
      <c r="T1536" s="75"/>
      <c r="V1536" s="86"/>
      <c r="W1536" s="75"/>
      <c r="Y1536" s="86"/>
      <c r="Z1536" s="75"/>
      <c r="AB1536" s="86"/>
      <c r="AC1536" s="75"/>
      <c r="AE1536" s="86"/>
      <c r="AF1536" s="75"/>
      <c r="AH1536" s="86"/>
      <c r="AI1536" s="75"/>
      <c r="AK1536" s="86"/>
      <c r="AL1536" s="75"/>
    </row>
    <row r="1537" spans="1:38" x14ac:dyDescent="0.2">
      <c r="A1537" s="31"/>
      <c r="B1537" s="83"/>
      <c r="D1537" s="86"/>
      <c r="E1537" s="75"/>
      <c r="G1537" s="86"/>
      <c r="H1537" s="75"/>
      <c r="J1537" s="86"/>
      <c r="K1537" s="75"/>
      <c r="M1537" s="86"/>
      <c r="N1537" s="75"/>
      <c r="P1537" s="86"/>
      <c r="Q1537" s="75"/>
      <c r="S1537" s="86"/>
      <c r="T1537" s="75"/>
      <c r="V1537" s="86"/>
      <c r="W1537" s="75"/>
      <c r="Y1537" s="86"/>
      <c r="Z1537" s="75"/>
      <c r="AB1537" s="86"/>
      <c r="AC1537" s="75"/>
      <c r="AE1537" s="86"/>
      <c r="AF1537" s="75"/>
      <c r="AH1537" s="86"/>
      <c r="AI1537" s="75"/>
      <c r="AK1537" s="86"/>
      <c r="AL1537" s="75"/>
    </row>
    <row r="1538" spans="1:38" x14ac:dyDescent="0.2">
      <c r="A1538" s="31"/>
      <c r="B1538" s="83"/>
      <c r="D1538" s="86"/>
      <c r="E1538" s="75"/>
      <c r="G1538" s="86"/>
      <c r="H1538" s="75"/>
      <c r="J1538" s="86"/>
      <c r="K1538" s="75"/>
      <c r="M1538" s="86"/>
      <c r="N1538" s="75"/>
      <c r="P1538" s="86"/>
      <c r="Q1538" s="75"/>
      <c r="S1538" s="86"/>
      <c r="T1538" s="75"/>
      <c r="V1538" s="86"/>
      <c r="W1538" s="75"/>
      <c r="Y1538" s="86"/>
      <c r="Z1538" s="75"/>
      <c r="AB1538" s="86"/>
      <c r="AC1538" s="75"/>
      <c r="AE1538" s="86"/>
      <c r="AF1538" s="75"/>
      <c r="AH1538" s="86"/>
      <c r="AI1538" s="75"/>
      <c r="AK1538" s="86"/>
      <c r="AL1538" s="75"/>
    </row>
    <row r="1539" spans="1:38" x14ac:dyDescent="0.2">
      <c r="A1539" s="31"/>
      <c r="B1539" s="83"/>
      <c r="D1539" s="86"/>
      <c r="E1539" s="75"/>
      <c r="G1539" s="86"/>
      <c r="H1539" s="75"/>
      <c r="J1539" s="86"/>
      <c r="K1539" s="75"/>
      <c r="M1539" s="86"/>
      <c r="N1539" s="75"/>
      <c r="P1539" s="86"/>
      <c r="Q1539" s="75"/>
      <c r="S1539" s="86"/>
      <c r="T1539" s="75"/>
      <c r="V1539" s="86"/>
      <c r="W1539" s="75"/>
      <c r="Y1539" s="86"/>
      <c r="Z1539" s="75"/>
      <c r="AB1539" s="86"/>
      <c r="AC1539" s="75"/>
      <c r="AE1539" s="86"/>
      <c r="AF1539" s="75"/>
      <c r="AH1539" s="86"/>
      <c r="AI1539" s="75"/>
      <c r="AK1539" s="86"/>
      <c r="AL1539" s="75"/>
    </row>
    <row r="1540" spans="1:38" x14ac:dyDescent="0.2">
      <c r="A1540" s="31"/>
      <c r="B1540" s="83"/>
      <c r="D1540" s="86"/>
      <c r="E1540" s="75"/>
      <c r="G1540" s="86"/>
      <c r="H1540" s="75"/>
      <c r="J1540" s="86"/>
      <c r="K1540" s="75"/>
      <c r="M1540" s="86"/>
      <c r="N1540" s="75"/>
      <c r="P1540" s="86"/>
      <c r="Q1540" s="75"/>
      <c r="S1540" s="86"/>
      <c r="T1540" s="75"/>
      <c r="V1540" s="86"/>
      <c r="W1540" s="75"/>
      <c r="Y1540" s="86"/>
      <c r="Z1540" s="75"/>
      <c r="AB1540" s="86"/>
      <c r="AC1540" s="75"/>
      <c r="AE1540" s="86"/>
      <c r="AF1540" s="75"/>
      <c r="AH1540" s="86"/>
      <c r="AI1540" s="75"/>
      <c r="AK1540" s="86"/>
      <c r="AL1540" s="75"/>
    </row>
    <row r="1541" spans="1:38" x14ac:dyDescent="0.2">
      <c r="A1541" s="31"/>
      <c r="B1541" s="83"/>
      <c r="D1541" s="86"/>
      <c r="E1541" s="75"/>
      <c r="G1541" s="86"/>
      <c r="H1541" s="75"/>
      <c r="J1541" s="86"/>
      <c r="K1541" s="75"/>
      <c r="M1541" s="86"/>
      <c r="N1541" s="75"/>
      <c r="P1541" s="86"/>
      <c r="Q1541" s="75"/>
      <c r="S1541" s="86"/>
      <c r="T1541" s="75"/>
      <c r="V1541" s="86"/>
      <c r="W1541" s="75"/>
      <c r="Y1541" s="86"/>
      <c r="Z1541" s="75"/>
      <c r="AB1541" s="86"/>
      <c r="AC1541" s="75"/>
      <c r="AE1541" s="86"/>
      <c r="AF1541" s="75"/>
      <c r="AH1541" s="86"/>
      <c r="AI1541" s="75"/>
      <c r="AK1541" s="86"/>
      <c r="AL1541" s="75"/>
    </row>
    <row r="1542" spans="1:38" x14ac:dyDescent="0.2">
      <c r="A1542" s="31"/>
      <c r="B1542" s="83"/>
      <c r="D1542" s="86"/>
      <c r="E1542" s="75"/>
      <c r="G1542" s="86"/>
      <c r="H1542" s="75"/>
      <c r="J1542" s="86"/>
      <c r="K1542" s="75"/>
      <c r="M1542" s="86"/>
      <c r="N1542" s="75"/>
      <c r="P1542" s="86"/>
      <c r="Q1542" s="75"/>
      <c r="S1542" s="86"/>
      <c r="T1542" s="75"/>
      <c r="V1542" s="86"/>
      <c r="W1542" s="75"/>
      <c r="Y1542" s="86"/>
      <c r="Z1542" s="75"/>
      <c r="AB1542" s="86"/>
      <c r="AC1542" s="75"/>
      <c r="AE1542" s="86"/>
      <c r="AF1542" s="75"/>
      <c r="AH1542" s="86"/>
      <c r="AI1542" s="75"/>
      <c r="AK1542" s="86"/>
      <c r="AL1542" s="75"/>
    </row>
    <row r="1543" spans="1:38" x14ac:dyDescent="0.2">
      <c r="A1543" s="31"/>
      <c r="B1543" s="83"/>
      <c r="D1543" s="86"/>
      <c r="E1543" s="75"/>
      <c r="G1543" s="86"/>
      <c r="H1543" s="75"/>
      <c r="J1543" s="86"/>
      <c r="K1543" s="75"/>
      <c r="M1543" s="86"/>
      <c r="N1543" s="75"/>
      <c r="P1543" s="86"/>
      <c r="Q1543" s="75"/>
      <c r="S1543" s="86"/>
      <c r="T1543" s="75"/>
      <c r="V1543" s="86"/>
      <c r="W1543" s="75"/>
      <c r="Y1543" s="86"/>
      <c r="Z1543" s="75"/>
      <c r="AB1543" s="86"/>
      <c r="AC1543" s="75"/>
      <c r="AE1543" s="86"/>
      <c r="AF1543" s="75"/>
      <c r="AH1543" s="86"/>
      <c r="AI1543" s="75"/>
      <c r="AK1543" s="86"/>
      <c r="AL1543" s="75"/>
    </row>
    <row r="1544" spans="1:38" x14ac:dyDescent="0.2">
      <c r="A1544" s="31"/>
      <c r="B1544" s="83"/>
      <c r="D1544" s="86"/>
      <c r="E1544" s="75"/>
      <c r="G1544" s="86"/>
      <c r="H1544" s="75"/>
      <c r="J1544" s="86"/>
      <c r="K1544" s="75"/>
      <c r="M1544" s="86"/>
      <c r="N1544" s="75"/>
      <c r="P1544" s="86"/>
      <c r="Q1544" s="75"/>
      <c r="S1544" s="86"/>
      <c r="T1544" s="75"/>
      <c r="V1544" s="86"/>
      <c r="W1544" s="75"/>
      <c r="Y1544" s="86"/>
      <c r="Z1544" s="75"/>
      <c r="AB1544" s="86"/>
      <c r="AC1544" s="75"/>
      <c r="AE1544" s="86"/>
      <c r="AF1544" s="75"/>
      <c r="AH1544" s="86"/>
      <c r="AI1544" s="75"/>
      <c r="AK1544" s="86"/>
      <c r="AL1544" s="75"/>
    </row>
    <row r="1545" spans="1:38" x14ac:dyDescent="0.2">
      <c r="A1545" s="31"/>
      <c r="B1545" s="83"/>
      <c r="D1545" s="86"/>
      <c r="E1545" s="75"/>
      <c r="G1545" s="86"/>
      <c r="H1545" s="75"/>
      <c r="J1545" s="86"/>
      <c r="K1545" s="75"/>
      <c r="M1545" s="86"/>
      <c r="N1545" s="75"/>
      <c r="P1545" s="86"/>
      <c r="Q1545" s="75"/>
      <c r="S1545" s="86"/>
      <c r="T1545" s="75"/>
      <c r="V1545" s="86"/>
      <c r="W1545" s="75"/>
      <c r="Y1545" s="86"/>
      <c r="Z1545" s="75"/>
      <c r="AB1545" s="86"/>
      <c r="AC1545" s="75"/>
      <c r="AE1545" s="86"/>
      <c r="AF1545" s="75"/>
      <c r="AH1545" s="86"/>
      <c r="AI1545" s="75"/>
      <c r="AK1545" s="86"/>
      <c r="AL1545" s="75"/>
    </row>
    <row r="1546" spans="1:38" x14ac:dyDescent="0.2">
      <c r="A1546" s="31"/>
      <c r="B1546" s="83"/>
      <c r="D1546" s="86"/>
      <c r="E1546" s="75"/>
      <c r="G1546" s="86"/>
      <c r="H1546" s="75"/>
      <c r="J1546" s="86"/>
      <c r="K1546" s="75"/>
      <c r="M1546" s="86"/>
      <c r="N1546" s="75"/>
      <c r="P1546" s="86"/>
      <c r="Q1546" s="75"/>
      <c r="S1546" s="86"/>
      <c r="T1546" s="75"/>
      <c r="V1546" s="86"/>
      <c r="W1546" s="75"/>
      <c r="Y1546" s="86"/>
      <c r="Z1546" s="75"/>
      <c r="AB1546" s="86"/>
      <c r="AC1546" s="75"/>
      <c r="AE1546" s="86"/>
      <c r="AF1546" s="75"/>
      <c r="AH1546" s="86"/>
      <c r="AI1546" s="75"/>
      <c r="AK1546" s="86"/>
      <c r="AL1546" s="75"/>
    </row>
    <row r="1547" spans="1:38" x14ac:dyDescent="0.2">
      <c r="A1547" s="31"/>
      <c r="B1547" s="83"/>
      <c r="D1547" s="86"/>
      <c r="E1547" s="75"/>
      <c r="G1547" s="86"/>
      <c r="H1547" s="75"/>
      <c r="J1547" s="86"/>
      <c r="K1547" s="75"/>
      <c r="M1547" s="86"/>
      <c r="N1547" s="75"/>
      <c r="P1547" s="86"/>
      <c r="Q1547" s="75"/>
      <c r="S1547" s="86"/>
      <c r="T1547" s="75"/>
      <c r="V1547" s="86"/>
      <c r="W1547" s="75"/>
      <c r="Y1547" s="86"/>
      <c r="Z1547" s="75"/>
      <c r="AB1547" s="86"/>
      <c r="AC1547" s="75"/>
      <c r="AE1547" s="86"/>
      <c r="AF1547" s="75"/>
      <c r="AH1547" s="86"/>
      <c r="AI1547" s="75"/>
      <c r="AK1547" s="86"/>
      <c r="AL1547" s="75"/>
    </row>
    <row r="1548" spans="1:38" x14ac:dyDescent="0.2">
      <c r="A1548" s="31"/>
      <c r="B1548" s="83"/>
      <c r="D1548" s="86"/>
      <c r="E1548" s="75"/>
      <c r="G1548" s="86"/>
      <c r="H1548" s="75"/>
      <c r="J1548" s="86"/>
      <c r="K1548" s="75"/>
      <c r="M1548" s="86"/>
      <c r="N1548" s="75"/>
      <c r="P1548" s="86"/>
      <c r="Q1548" s="75"/>
      <c r="S1548" s="86"/>
      <c r="T1548" s="75"/>
      <c r="V1548" s="86"/>
      <c r="W1548" s="75"/>
      <c r="Y1548" s="86"/>
      <c r="Z1548" s="75"/>
      <c r="AB1548" s="86"/>
      <c r="AC1548" s="75"/>
      <c r="AE1548" s="86"/>
      <c r="AF1548" s="75"/>
      <c r="AH1548" s="86"/>
      <c r="AI1548" s="75"/>
      <c r="AK1548" s="86"/>
      <c r="AL1548" s="75"/>
    </row>
    <row r="1549" spans="1:38" x14ac:dyDescent="0.2">
      <c r="A1549" s="31"/>
      <c r="B1549" s="83"/>
      <c r="D1549" s="86"/>
      <c r="E1549" s="75"/>
      <c r="G1549" s="86"/>
      <c r="H1549" s="75"/>
      <c r="J1549" s="86"/>
      <c r="K1549" s="75"/>
      <c r="M1549" s="86"/>
      <c r="N1549" s="75"/>
      <c r="P1549" s="86"/>
      <c r="Q1549" s="75"/>
      <c r="S1549" s="86"/>
      <c r="T1549" s="75"/>
      <c r="V1549" s="86"/>
      <c r="W1549" s="75"/>
      <c r="Y1549" s="86"/>
      <c r="Z1549" s="75"/>
      <c r="AB1549" s="86"/>
      <c r="AC1549" s="75"/>
      <c r="AE1549" s="86"/>
      <c r="AF1549" s="75"/>
      <c r="AH1549" s="86"/>
      <c r="AI1549" s="75"/>
      <c r="AK1549" s="86"/>
      <c r="AL1549" s="75"/>
    </row>
    <row r="1550" spans="1:38" x14ac:dyDescent="0.2">
      <c r="A1550" s="31"/>
      <c r="B1550" s="83"/>
      <c r="D1550" s="86"/>
      <c r="E1550" s="75"/>
      <c r="G1550" s="86"/>
      <c r="H1550" s="75"/>
      <c r="J1550" s="86"/>
      <c r="K1550" s="75"/>
      <c r="M1550" s="86"/>
      <c r="N1550" s="75"/>
      <c r="P1550" s="86"/>
      <c r="Q1550" s="75"/>
      <c r="S1550" s="86"/>
      <c r="T1550" s="75"/>
      <c r="V1550" s="86"/>
      <c r="W1550" s="75"/>
      <c r="Y1550" s="86"/>
      <c r="Z1550" s="75"/>
      <c r="AB1550" s="86"/>
      <c r="AC1550" s="75"/>
      <c r="AE1550" s="86"/>
      <c r="AF1550" s="75"/>
      <c r="AH1550" s="86"/>
      <c r="AI1550" s="75"/>
      <c r="AK1550" s="86"/>
      <c r="AL1550" s="75"/>
    </row>
    <row r="1551" spans="1:38" x14ac:dyDescent="0.2">
      <c r="A1551" s="31"/>
      <c r="B1551" s="83"/>
      <c r="D1551" s="86"/>
      <c r="E1551" s="75"/>
      <c r="G1551" s="86"/>
      <c r="H1551" s="75"/>
      <c r="J1551" s="86"/>
      <c r="K1551" s="75"/>
      <c r="M1551" s="86"/>
      <c r="N1551" s="75"/>
      <c r="P1551" s="86"/>
      <c r="Q1551" s="75"/>
      <c r="S1551" s="86"/>
      <c r="T1551" s="75"/>
      <c r="V1551" s="86"/>
      <c r="W1551" s="75"/>
      <c r="Y1551" s="86"/>
      <c r="Z1551" s="75"/>
      <c r="AB1551" s="86"/>
      <c r="AC1551" s="75"/>
      <c r="AE1551" s="86"/>
      <c r="AF1551" s="75"/>
      <c r="AH1551" s="86"/>
      <c r="AI1551" s="75"/>
      <c r="AK1551" s="86"/>
      <c r="AL1551" s="75"/>
    </row>
    <row r="1552" spans="1:38" x14ac:dyDescent="0.2">
      <c r="A1552" s="31"/>
      <c r="B1552" s="83"/>
      <c r="D1552" s="86"/>
      <c r="E1552" s="75"/>
      <c r="G1552" s="86"/>
      <c r="H1552" s="75"/>
      <c r="J1552" s="86"/>
      <c r="K1552" s="75"/>
      <c r="M1552" s="86"/>
      <c r="N1552" s="75"/>
      <c r="P1552" s="86"/>
      <c r="Q1552" s="75"/>
      <c r="S1552" s="86"/>
      <c r="T1552" s="75"/>
      <c r="V1552" s="86"/>
      <c r="W1552" s="75"/>
      <c r="Y1552" s="86"/>
      <c r="Z1552" s="75"/>
      <c r="AB1552" s="86"/>
      <c r="AC1552" s="75"/>
      <c r="AE1552" s="86"/>
      <c r="AF1552" s="75"/>
      <c r="AH1552" s="86"/>
      <c r="AI1552" s="75"/>
      <c r="AK1552" s="86"/>
      <c r="AL1552" s="75"/>
    </row>
    <row r="1553" spans="1:38" x14ac:dyDescent="0.2">
      <c r="A1553" s="31"/>
      <c r="B1553" s="83"/>
      <c r="D1553" s="86"/>
      <c r="E1553" s="75"/>
      <c r="G1553" s="86"/>
      <c r="H1553" s="75"/>
      <c r="J1553" s="86"/>
      <c r="K1553" s="75"/>
      <c r="M1553" s="86"/>
      <c r="N1553" s="75"/>
      <c r="P1553" s="86"/>
      <c r="Q1553" s="75"/>
      <c r="S1553" s="86"/>
      <c r="T1553" s="75"/>
      <c r="V1553" s="86"/>
      <c r="W1553" s="75"/>
      <c r="Y1553" s="86"/>
      <c r="Z1553" s="75"/>
      <c r="AB1553" s="86"/>
      <c r="AC1553" s="75"/>
      <c r="AE1553" s="86"/>
      <c r="AF1553" s="75"/>
      <c r="AH1553" s="86"/>
      <c r="AI1553" s="75"/>
      <c r="AK1553" s="86"/>
      <c r="AL1553" s="75"/>
    </row>
    <row r="1554" spans="1:38" x14ac:dyDescent="0.2">
      <c r="A1554" s="31"/>
      <c r="B1554" s="83"/>
      <c r="D1554" s="86"/>
      <c r="E1554" s="75"/>
      <c r="G1554" s="86"/>
      <c r="H1554" s="75"/>
      <c r="J1554" s="86"/>
      <c r="K1554" s="75"/>
      <c r="M1554" s="86"/>
      <c r="N1554" s="75"/>
      <c r="P1554" s="86"/>
      <c r="Q1554" s="75"/>
      <c r="S1554" s="86"/>
      <c r="T1554" s="75"/>
      <c r="V1554" s="86"/>
      <c r="W1554" s="75"/>
      <c r="Y1554" s="86"/>
      <c r="Z1554" s="75"/>
      <c r="AB1554" s="86"/>
      <c r="AC1554" s="75"/>
      <c r="AE1554" s="86"/>
      <c r="AF1554" s="75"/>
      <c r="AH1554" s="86"/>
      <c r="AI1554" s="75"/>
      <c r="AK1554" s="86"/>
      <c r="AL1554" s="75"/>
    </row>
    <row r="1555" spans="1:38" x14ac:dyDescent="0.2">
      <c r="A1555" s="31"/>
      <c r="B1555" s="83"/>
      <c r="D1555" s="86"/>
      <c r="E1555" s="75"/>
      <c r="G1555" s="86"/>
      <c r="H1555" s="75"/>
      <c r="J1555" s="86"/>
      <c r="K1555" s="75"/>
      <c r="M1555" s="86"/>
      <c r="N1555" s="75"/>
      <c r="P1555" s="86"/>
      <c r="Q1555" s="75"/>
      <c r="S1555" s="86"/>
      <c r="T1555" s="75"/>
      <c r="V1555" s="86"/>
      <c r="W1555" s="75"/>
      <c r="Y1555" s="86"/>
      <c r="Z1555" s="75"/>
      <c r="AB1555" s="86"/>
      <c r="AC1555" s="75"/>
      <c r="AE1555" s="86"/>
      <c r="AF1555" s="75"/>
      <c r="AH1555" s="86"/>
      <c r="AI1555" s="75"/>
      <c r="AK1555" s="86"/>
      <c r="AL1555" s="75"/>
    </row>
    <row r="1556" spans="1:38" x14ac:dyDescent="0.2">
      <c r="A1556" s="31"/>
      <c r="B1556" s="83"/>
      <c r="D1556" s="86"/>
      <c r="E1556" s="75"/>
      <c r="G1556" s="86"/>
      <c r="H1556" s="75"/>
      <c r="J1556" s="86"/>
      <c r="K1556" s="75"/>
      <c r="M1556" s="86"/>
      <c r="N1556" s="75"/>
      <c r="P1556" s="86"/>
      <c r="Q1556" s="75"/>
      <c r="S1556" s="86"/>
      <c r="T1556" s="75"/>
      <c r="V1556" s="86"/>
      <c r="W1556" s="75"/>
      <c r="Y1556" s="86"/>
      <c r="Z1556" s="75"/>
      <c r="AB1556" s="86"/>
      <c r="AC1556" s="75"/>
      <c r="AE1556" s="86"/>
      <c r="AF1556" s="75"/>
      <c r="AH1556" s="86"/>
      <c r="AI1556" s="75"/>
      <c r="AK1556" s="86"/>
      <c r="AL1556" s="75"/>
    </row>
    <row r="1557" spans="1:38" x14ac:dyDescent="0.2">
      <c r="A1557" s="31"/>
      <c r="B1557" s="83"/>
      <c r="D1557" s="86"/>
      <c r="E1557" s="75"/>
      <c r="G1557" s="86"/>
      <c r="H1557" s="75"/>
      <c r="J1557" s="86"/>
      <c r="K1557" s="75"/>
      <c r="M1557" s="86"/>
      <c r="N1557" s="75"/>
      <c r="P1557" s="86"/>
      <c r="Q1557" s="75"/>
      <c r="S1557" s="86"/>
      <c r="T1557" s="75"/>
      <c r="V1557" s="86"/>
      <c r="W1557" s="75"/>
      <c r="Y1557" s="86"/>
      <c r="Z1557" s="75"/>
      <c r="AB1557" s="86"/>
      <c r="AC1557" s="75"/>
      <c r="AE1557" s="86"/>
      <c r="AF1557" s="75"/>
      <c r="AH1557" s="86"/>
      <c r="AI1557" s="75"/>
      <c r="AK1557" s="86"/>
      <c r="AL1557" s="75"/>
    </row>
    <row r="1558" spans="1:38" x14ac:dyDescent="0.2">
      <c r="A1558" s="31"/>
      <c r="B1558" s="83"/>
      <c r="D1558" s="86"/>
      <c r="E1558" s="75"/>
      <c r="G1558" s="86"/>
      <c r="H1558" s="75"/>
      <c r="J1558" s="86"/>
      <c r="K1558" s="75"/>
      <c r="M1558" s="86"/>
      <c r="N1558" s="75"/>
      <c r="P1558" s="86"/>
      <c r="Q1558" s="75"/>
      <c r="S1558" s="86"/>
      <c r="T1558" s="75"/>
      <c r="V1558" s="86"/>
      <c r="W1558" s="75"/>
      <c r="Y1558" s="86"/>
      <c r="Z1558" s="75"/>
      <c r="AB1558" s="86"/>
      <c r="AC1558" s="75"/>
      <c r="AE1558" s="86"/>
      <c r="AF1558" s="75"/>
      <c r="AH1558" s="86"/>
      <c r="AI1558" s="75"/>
      <c r="AK1558" s="86"/>
      <c r="AL1558" s="75"/>
    </row>
    <row r="1559" spans="1:38" x14ac:dyDescent="0.2">
      <c r="A1559" s="31"/>
      <c r="B1559" s="83"/>
      <c r="D1559" s="86"/>
      <c r="E1559" s="75"/>
      <c r="G1559" s="86"/>
      <c r="H1559" s="75"/>
      <c r="J1559" s="86"/>
      <c r="K1559" s="75"/>
      <c r="M1559" s="86"/>
      <c r="N1559" s="75"/>
      <c r="P1559" s="86"/>
      <c r="Q1559" s="75"/>
      <c r="S1559" s="86"/>
      <c r="T1559" s="75"/>
      <c r="V1559" s="86"/>
      <c r="W1559" s="75"/>
      <c r="Y1559" s="86"/>
      <c r="Z1559" s="75"/>
      <c r="AB1559" s="86"/>
      <c r="AC1559" s="75"/>
      <c r="AE1559" s="86"/>
      <c r="AF1559" s="75"/>
      <c r="AH1559" s="86"/>
      <c r="AI1559" s="75"/>
      <c r="AK1559" s="86"/>
      <c r="AL1559" s="75"/>
    </row>
    <row r="1560" spans="1:38" x14ac:dyDescent="0.2">
      <c r="A1560" s="31"/>
      <c r="B1560" s="83"/>
      <c r="D1560" s="86"/>
      <c r="E1560" s="75"/>
      <c r="G1560" s="86"/>
      <c r="H1560" s="75"/>
      <c r="J1560" s="86"/>
      <c r="K1560" s="75"/>
      <c r="M1560" s="86"/>
      <c r="N1560" s="75"/>
      <c r="P1560" s="86"/>
      <c r="Q1560" s="75"/>
      <c r="S1560" s="86"/>
      <c r="T1560" s="75"/>
      <c r="V1560" s="86"/>
      <c r="W1560" s="75"/>
      <c r="Y1560" s="86"/>
      <c r="Z1560" s="75"/>
      <c r="AB1560" s="86"/>
      <c r="AC1560" s="75"/>
      <c r="AE1560" s="86"/>
      <c r="AF1560" s="75"/>
      <c r="AH1560" s="86"/>
      <c r="AI1560" s="75"/>
      <c r="AK1560" s="86"/>
      <c r="AL1560" s="75"/>
    </row>
    <row r="1561" spans="1:38" x14ac:dyDescent="0.2">
      <c r="A1561" s="31"/>
      <c r="B1561" s="83"/>
      <c r="D1561" s="86"/>
      <c r="E1561" s="75"/>
      <c r="G1561" s="86"/>
      <c r="H1561" s="75"/>
      <c r="J1561" s="86"/>
      <c r="K1561" s="75"/>
      <c r="M1561" s="86"/>
      <c r="N1561" s="75"/>
      <c r="P1561" s="86"/>
      <c r="Q1561" s="75"/>
      <c r="S1561" s="86"/>
      <c r="T1561" s="75"/>
      <c r="V1561" s="86"/>
      <c r="W1561" s="75"/>
      <c r="Y1561" s="86"/>
      <c r="Z1561" s="75"/>
      <c r="AB1561" s="86"/>
      <c r="AC1561" s="75"/>
      <c r="AE1561" s="86"/>
      <c r="AF1561" s="75"/>
      <c r="AH1561" s="86"/>
      <c r="AI1561" s="75"/>
      <c r="AK1561" s="86"/>
      <c r="AL1561" s="75"/>
    </row>
    <row r="1562" spans="1:38" x14ac:dyDescent="0.2">
      <c r="A1562" s="31"/>
      <c r="B1562" s="83"/>
      <c r="D1562" s="86"/>
      <c r="E1562" s="75"/>
      <c r="G1562" s="86"/>
      <c r="H1562" s="75"/>
      <c r="J1562" s="86"/>
      <c r="K1562" s="75"/>
      <c r="M1562" s="86"/>
      <c r="N1562" s="75"/>
      <c r="P1562" s="86"/>
      <c r="Q1562" s="75"/>
      <c r="S1562" s="86"/>
      <c r="T1562" s="75"/>
      <c r="V1562" s="86"/>
      <c r="W1562" s="75"/>
      <c r="Y1562" s="86"/>
      <c r="Z1562" s="75"/>
      <c r="AB1562" s="86"/>
      <c r="AC1562" s="75"/>
      <c r="AE1562" s="86"/>
      <c r="AF1562" s="75"/>
      <c r="AH1562" s="86"/>
      <c r="AI1562" s="75"/>
      <c r="AK1562" s="86"/>
      <c r="AL1562" s="75"/>
    </row>
    <row r="1563" spans="1:38" x14ac:dyDescent="0.2">
      <c r="A1563" s="31"/>
      <c r="B1563" s="83"/>
      <c r="D1563" s="86"/>
      <c r="E1563" s="75"/>
      <c r="G1563" s="86"/>
      <c r="H1563" s="75"/>
      <c r="J1563" s="86"/>
      <c r="K1563" s="75"/>
      <c r="M1563" s="86"/>
      <c r="N1563" s="75"/>
      <c r="P1563" s="86"/>
      <c r="Q1563" s="75"/>
      <c r="S1563" s="86"/>
      <c r="T1563" s="75"/>
      <c r="V1563" s="86"/>
      <c r="W1563" s="75"/>
      <c r="Y1563" s="86"/>
      <c r="Z1563" s="75"/>
      <c r="AB1563" s="86"/>
      <c r="AC1563" s="75"/>
      <c r="AE1563" s="86"/>
      <c r="AF1563" s="75"/>
      <c r="AH1563" s="86"/>
      <c r="AI1563" s="75"/>
      <c r="AK1563" s="86"/>
      <c r="AL1563" s="75"/>
    </row>
    <row r="1564" spans="1:38" x14ac:dyDescent="0.2">
      <c r="A1564" s="31"/>
      <c r="B1564" s="83"/>
      <c r="D1564" s="86"/>
      <c r="E1564" s="75"/>
      <c r="G1564" s="86"/>
      <c r="H1564" s="75"/>
      <c r="J1564" s="86"/>
      <c r="K1564" s="75"/>
      <c r="M1564" s="86"/>
      <c r="N1564" s="75"/>
      <c r="P1564" s="86"/>
      <c r="Q1564" s="75"/>
      <c r="S1564" s="86"/>
      <c r="T1564" s="75"/>
      <c r="V1564" s="86"/>
      <c r="W1564" s="75"/>
      <c r="Y1564" s="86"/>
      <c r="Z1564" s="75"/>
      <c r="AB1564" s="86"/>
      <c r="AC1564" s="75"/>
      <c r="AE1564" s="86"/>
      <c r="AF1564" s="75"/>
      <c r="AH1564" s="86"/>
      <c r="AI1564" s="75"/>
      <c r="AK1564" s="86"/>
      <c r="AL1564" s="75"/>
    </row>
    <row r="1565" spans="1:38" x14ac:dyDescent="0.2">
      <c r="A1565" s="31"/>
      <c r="B1565" s="83"/>
      <c r="D1565" s="86"/>
      <c r="E1565" s="75"/>
      <c r="G1565" s="86"/>
      <c r="H1565" s="75"/>
      <c r="J1565" s="86"/>
      <c r="K1565" s="75"/>
      <c r="M1565" s="86"/>
      <c r="N1565" s="75"/>
      <c r="P1565" s="86"/>
      <c r="Q1565" s="75"/>
      <c r="S1565" s="86"/>
      <c r="T1565" s="75"/>
      <c r="V1565" s="86"/>
      <c r="W1565" s="75"/>
      <c r="Y1565" s="86"/>
      <c r="Z1565" s="75"/>
      <c r="AB1565" s="86"/>
      <c r="AC1565" s="75"/>
      <c r="AE1565" s="86"/>
      <c r="AF1565" s="75"/>
      <c r="AH1565" s="86"/>
      <c r="AI1565" s="75"/>
      <c r="AK1565" s="86"/>
      <c r="AL1565" s="75"/>
    </row>
    <row r="1566" spans="1:38" x14ac:dyDescent="0.2">
      <c r="A1566" s="31"/>
      <c r="B1566" s="83"/>
      <c r="D1566" s="86"/>
      <c r="E1566" s="75"/>
      <c r="G1566" s="86"/>
      <c r="H1566" s="75"/>
      <c r="J1566" s="86"/>
      <c r="K1566" s="75"/>
      <c r="M1566" s="86"/>
      <c r="N1566" s="75"/>
      <c r="P1566" s="86"/>
      <c r="Q1566" s="75"/>
      <c r="S1566" s="86"/>
      <c r="T1566" s="75"/>
      <c r="V1566" s="86"/>
      <c r="W1566" s="75"/>
      <c r="Y1566" s="86"/>
      <c r="Z1566" s="75"/>
      <c r="AB1566" s="86"/>
      <c r="AC1566" s="75"/>
      <c r="AE1566" s="86"/>
      <c r="AF1566" s="75"/>
      <c r="AH1566" s="86"/>
      <c r="AI1566" s="75"/>
      <c r="AK1566" s="86"/>
      <c r="AL1566" s="75"/>
    </row>
    <row r="1567" spans="1:38" x14ac:dyDescent="0.2">
      <c r="A1567" s="31"/>
      <c r="B1567" s="83"/>
      <c r="D1567" s="86"/>
      <c r="E1567" s="75"/>
      <c r="G1567" s="86"/>
      <c r="H1567" s="75"/>
      <c r="J1567" s="86"/>
      <c r="K1567" s="75"/>
      <c r="M1567" s="86"/>
      <c r="N1567" s="75"/>
      <c r="P1567" s="86"/>
      <c r="Q1567" s="75"/>
      <c r="S1567" s="86"/>
      <c r="T1567" s="75"/>
      <c r="V1567" s="86"/>
      <c r="W1567" s="75"/>
      <c r="Y1567" s="86"/>
      <c r="Z1567" s="75"/>
      <c r="AB1567" s="86"/>
      <c r="AC1567" s="75"/>
      <c r="AE1567" s="86"/>
      <c r="AF1567" s="75"/>
      <c r="AH1567" s="86"/>
      <c r="AI1567" s="75"/>
      <c r="AK1567" s="86"/>
      <c r="AL1567" s="75"/>
    </row>
    <row r="1568" spans="1:38" x14ac:dyDescent="0.2">
      <c r="A1568" s="31"/>
      <c r="B1568" s="83"/>
      <c r="D1568" s="86"/>
      <c r="E1568" s="75"/>
      <c r="G1568" s="86"/>
      <c r="H1568" s="75"/>
      <c r="J1568" s="86"/>
      <c r="K1568" s="75"/>
      <c r="M1568" s="86"/>
      <c r="N1568" s="75"/>
      <c r="P1568" s="86"/>
      <c r="Q1568" s="75"/>
      <c r="S1568" s="86"/>
      <c r="T1568" s="75"/>
      <c r="V1568" s="86"/>
      <c r="W1568" s="75"/>
      <c r="Y1568" s="86"/>
      <c r="Z1568" s="75"/>
      <c r="AB1568" s="86"/>
      <c r="AC1568" s="75"/>
      <c r="AE1568" s="86"/>
      <c r="AF1568" s="75"/>
      <c r="AH1568" s="86"/>
      <c r="AI1568" s="75"/>
      <c r="AK1568" s="86"/>
      <c r="AL1568" s="75"/>
    </row>
    <row r="1569" spans="1:38" x14ac:dyDescent="0.2">
      <c r="A1569" s="31"/>
      <c r="B1569" s="83"/>
      <c r="D1569" s="86"/>
      <c r="E1569" s="75"/>
      <c r="G1569" s="86"/>
      <c r="H1569" s="75"/>
      <c r="J1569" s="86"/>
      <c r="K1569" s="75"/>
      <c r="M1569" s="86"/>
      <c r="N1569" s="75"/>
      <c r="P1569" s="86"/>
      <c r="Q1569" s="75"/>
      <c r="S1569" s="86"/>
      <c r="T1569" s="75"/>
      <c r="V1569" s="86"/>
      <c r="W1569" s="75"/>
      <c r="Y1569" s="86"/>
      <c r="Z1569" s="75"/>
      <c r="AB1569" s="86"/>
      <c r="AC1569" s="75"/>
      <c r="AE1569" s="86"/>
      <c r="AF1569" s="75"/>
      <c r="AH1569" s="86"/>
      <c r="AI1569" s="75"/>
      <c r="AK1569" s="86"/>
      <c r="AL1569" s="75"/>
    </row>
    <row r="1570" spans="1:38" x14ac:dyDescent="0.2">
      <c r="A1570" s="31"/>
      <c r="B1570" s="83"/>
      <c r="D1570" s="86"/>
      <c r="E1570" s="75"/>
      <c r="G1570" s="86"/>
      <c r="H1570" s="75"/>
      <c r="J1570" s="86"/>
      <c r="K1570" s="75"/>
      <c r="M1570" s="86"/>
      <c r="N1570" s="75"/>
      <c r="P1570" s="86"/>
      <c r="Q1570" s="75"/>
      <c r="S1570" s="86"/>
      <c r="T1570" s="75"/>
      <c r="V1570" s="86"/>
      <c r="W1570" s="75"/>
      <c r="Y1570" s="86"/>
      <c r="Z1570" s="75"/>
      <c r="AB1570" s="86"/>
      <c r="AC1570" s="75"/>
      <c r="AE1570" s="86"/>
      <c r="AF1570" s="75"/>
      <c r="AH1570" s="86"/>
      <c r="AI1570" s="75"/>
      <c r="AK1570" s="86"/>
      <c r="AL1570" s="75"/>
    </row>
    <row r="1571" spans="1:38" x14ac:dyDescent="0.2">
      <c r="A1571" s="31"/>
      <c r="B1571" s="83"/>
      <c r="D1571" s="86"/>
      <c r="E1571" s="75"/>
      <c r="G1571" s="86"/>
      <c r="H1571" s="75"/>
      <c r="J1571" s="86"/>
      <c r="K1571" s="75"/>
      <c r="M1571" s="86"/>
      <c r="N1571" s="75"/>
      <c r="P1571" s="86"/>
      <c r="Q1571" s="75"/>
      <c r="S1571" s="86"/>
      <c r="T1571" s="75"/>
      <c r="V1571" s="86"/>
      <c r="W1571" s="75"/>
      <c r="Y1571" s="86"/>
      <c r="Z1571" s="75"/>
      <c r="AB1571" s="86"/>
      <c r="AC1571" s="75"/>
      <c r="AE1571" s="86"/>
      <c r="AF1571" s="75"/>
      <c r="AH1571" s="86"/>
      <c r="AI1571" s="75"/>
      <c r="AK1571" s="86"/>
      <c r="AL1571" s="75"/>
    </row>
    <row r="1572" spans="1:38" x14ac:dyDescent="0.2">
      <c r="A1572" s="31"/>
      <c r="B1572" s="83"/>
      <c r="D1572" s="86"/>
      <c r="E1572" s="75"/>
      <c r="G1572" s="86"/>
      <c r="H1572" s="75"/>
      <c r="J1572" s="86"/>
      <c r="K1572" s="75"/>
      <c r="M1572" s="86"/>
      <c r="N1572" s="75"/>
      <c r="P1572" s="86"/>
      <c r="Q1572" s="75"/>
      <c r="S1572" s="86"/>
      <c r="T1572" s="75"/>
      <c r="V1572" s="86"/>
      <c r="W1572" s="75"/>
      <c r="Y1572" s="86"/>
      <c r="Z1572" s="75"/>
      <c r="AB1572" s="86"/>
      <c r="AC1572" s="75"/>
      <c r="AE1572" s="86"/>
      <c r="AF1572" s="75"/>
      <c r="AH1572" s="86"/>
      <c r="AI1572" s="75"/>
      <c r="AK1572" s="86"/>
      <c r="AL1572" s="75"/>
    </row>
    <row r="1573" spans="1:38" x14ac:dyDescent="0.2">
      <c r="A1573" s="31"/>
      <c r="B1573" s="83"/>
      <c r="D1573" s="86"/>
      <c r="E1573" s="75"/>
      <c r="G1573" s="86"/>
      <c r="H1573" s="75"/>
      <c r="J1573" s="86"/>
      <c r="K1573" s="75"/>
      <c r="M1573" s="86"/>
      <c r="N1573" s="75"/>
      <c r="P1573" s="86"/>
      <c r="Q1573" s="75"/>
      <c r="S1573" s="86"/>
      <c r="T1573" s="75"/>
      <c r="V1573" s="86"/>
      <c r="W1573" s="75"/>
      <c r="Y1573" s="86"/>
      <c r="Z1573" s="75"/>
      <c r="AB1573" s="86"/>
      <c r="AC1573" s="75"/>
      <c r="AE1573" s="86"/>
      <c r="AF1573" s="75"/>
      <c r="AH1573" s="86"/>
      <c r="AI1573" s="75"/>
      <c r="AK1573" s="86"/>
      <c r="AL1573" s="75"/>
    </row>
    <row r="1574" spans="1:38" x14ac:dyDescent="0.2">
      <c r="A1574" s="31"/>
      <c r="B1574" s="83"/>
      <c r="D1574" s="86"/>
      <c r="E1574" s="75"/>
      <c r="G1574" s="86"/>
      <c r="H1574" s="75"/>
      <c r="J1574" s="86"/>
      <c r="K1574" s="75"/>
      <c r="M1574" s="86"/>
      <c r="N1574" s="75"/>
      <c r="P1574" s="86"/>
      <c r="Q1574" s="75"/>
      <c r="S1574" s="86"/>
      <c r="T1574" s="75"/>
      <c r="V1574" s="86"/>
      <c r="W1574" s="75"/>
      <c r="Y1574" s="86"/>
      <c r="Z1574" s="75"/>
      <c r="AB1574" s="86"/>
      <c r="AC1574" s="75"/>
      <c r="AE1574" s="86"/>
      <c r="AF1574" s="75"/>
      <c r="AH1574" s="86"/>
      <c r="AI1574" s="75"/>
      <c r="AK1574" s="86"/>
      <c r="AL1574" s="75"/>
    </row>
    <row r="1575" spans="1:38" x14ac:dyDescent="0.2">
      <c r="A1575" s="31"/>
      <c r="B1575" s="83"/>
      <c r="D1575" s="86"/>
      <c r="E1575" s="75"/>
      <c r="G1575" s="86"/>
      <c r="H1575" s="75"/>
      <c r="J1575" s="86"/>
      <c r="K1575" s="75"/>
      <c r="M1575" s="86"/>
      <c r="N1575" s="75"/>
      <c r="P1575" s="86"/>
      <c r="Q1575" s="75"/>
      <c r="S1575" s="86"/>
      <c r="T1575" s="75"/>
      <c r="V1575" s="86"/>
      <c r="W1575" s="75"/>
      <c r="Y1575" s="86"/>
      <c r="Z1575" s="75"/>
      <c r="AB1575" s="86"/>
      <c r="AC1575" s="75"/>
      <c r="AE1575" s="86"/>
      <c r="AF1575" s="75"/>
      <c r="AH1575" s="86"/>
      <c r="AI1575" s="75"/>
      <c r="AK1575" s="86"/>
      <c r="AL1575" s="75"/>
    </row>
    <row r="1576" spans="1:38" x14ac:dyDescent="0.2">
      <c r="A1576" s="31"/>
      <c r="B1576" s="83"/>
      <c r="D1576" s="86"/>
      <c r="E1576" s="75"/>
      <c r="G1576" s="86"/>
      <c r="H1576" s="75"/>
      <c r="J1576" s="86"/>
      <c r="K1576" s="75"/>
      <c r="M1576" s="86"/>
      <c r="N1576" s="75"/>
      <c r="P1576" s="86"/>
      <c r="Q1576" s="75"/>
      <c r="S1576" s="86"/>
      <c r="T1576" s="75"/>
      <c r="V1576" s="86"/>
      <c r="W1576" s="75"/>
      <c r="Y1576" s="86"/>
      <c r="Z1576" s="75"/>
      <c r="AB1576" s="86"/>
      <c r="AC1576" s="75"/>
      <c r="AE1576" s="86"/>
      <c r="AF1576" s="75"/>
      <c r="AH1576" s="86"/>
      <c r="AI1576" s="75"/>
      <c r="AK1576" s="86"/>
      <c r="AL1576" s="75"/>
    </row>
    <row r="1577" spans="1:38" x14ac:dyDescent="0.2">
      <c r="A1577" s="31"/>
      <c r="B1577" s="83"/>
      <c r="D1577" s="86"/>
      <c r="E1577" s="75"/>
      <c r="G1577" s="86"/>
      <c r="H1577" s="75"/>
      <c r="J1577" s="86"/>
      <c r="K1577" s="75"/>
      <c r="M1577" s="86"/>
      <c r="N1577" s="75"/>
      <c r="P1577" s="86"/>
      <c r="Q1577" s="75"/>
      <c r="S1577" s="86"/>
      <c r="T1577" s="75"/>
      <c r="V1577" s="86"/>
      <c r="W1577" s="75"/>
      <c r="Y1577" s="86"/>
      <c r="Z1577" s="75"/>
      <c r="AB1577" s="86"/>
      <c r="AC1577" s="75"/>
      <c r="AE1577" s="86"/>
      <c r="AF1577" s="75"/>
      <c r="AH1577" s="86"/>
      <c r="AI1577" s="75"/>
      <c r="AK1577" s="86"/>
      <c r="AL1577" s="75"/>
    </row>
    <row r="1578" spans="1:38" x14ac:dyDescent="0.2">
      <c r="A1578" s="31"/>
      <c r="B1578" s="83"/>
      <c r="D1578" s="86"/>
      <c r="E1578" s="75"/>
      <c r="G1578" s="86"/>
      <c r="H1578" s="75"/>
      <c r="J1578" s="86"/>
      <c r="K1578" s="75"/>
      <c r="M1578" s="86"/>
      <c r="N1578" s="75"/>
      <c r="P1578" s="86"/>
      <c r="Q1578" s="75"/>
      <c r="S1578" s="86"/>
      <c r="T1578" s="75"/>
      <c r="V1578" s="86"/>
      <c r="W1578" s="75"/>
      <c r="Y1578" s="86"/>
      <c r="Z1578" s="75"/>
      <c r="AB1578" s="86"/>
      <c r="AC1578" s="75"/>
      <c r="AE1578" s="86"/>
      <c r="AF1578" s="75"/>
      <c r="AH1578" s="86"/>
      <c r="AI1578" s="75"/>
      <c r="AK1578" s="86"/>
      <c r="AL1578" s="75"/>
    </row>
    <row r="1579" spans="1:38" x14ac:dyDescent="0.2">
      <c r="A1579" s="31"/>
      <c r="B1579" s="83"/>
      <c r="D1579" s="86"/>
      <c r="E1579" s="75"/>
      <c r="G1579" s="86"/>
      <c r="H1579" s="75"/>
      <c r="J1579" s="86"/>
      <c r="K1579" s="75"/>
      <c r="M1579" s="86"/>
      <c r="N1579" s="75"/>
      <c r="P1579" s="86"/>
      <c r="Q1579" s="75"/>
      <c r="S1579" s="86"/>
      <c r="T1579" s="75"/>
      <c r="V1579" s="86"/>
      <c r="W1579" s="75"/>
      <c r="Y1579" s="86"/>
      <c r="Z1579" s="75"/>
      <c r="AB1579" s="86"/>
      <c r="AC1579" s="75"/>
      <c r="AE1579" s="86"/>
      <c r="AF1579" s="75"/>
      <c r="AH1579" s="86"/>
      <c r="AI1579" s="75"/>
      <c r="AK1579" s="86"/>
      <c r="AL1579" s="75"/>
    </row>
    <row r="1580" spans="1:38" x14ac:dyDescent="0.2">
      <c r="A1580" s="31"/>
      <c r="B1580" s="83"/>
      <c r="D1580" s="86"/>
      <c r="E1580" s="75"/>
      <c r="G1580" s="86"/>
      <c r="H1580" s="75"/>
      <c r="J1580" s="86"/>
      <c r="K1580" s="75"/>
      <c r="M1580" s="86"/>
      <c r="N1580" s="75"/>
      <c r="P1580" s="86"/>
      <c r="Q1580" s="75"/>
      <c r="S1580" s="86"/>
      <c r="T1580" s="75"/>
      <c r="V1580" s="86"/>
      <c r="W1580" s="75"/>
      <c r="Y1580" s="86"/>
      <c r="Z1580" s="75"/>
      <c r="AB1580" s="86"/>
      <c r="AC1580" s="75"/>
      <c r="AE1580" s="86"/>
      <c r="AF1580" s="75"/>
      <c r="AH1580" s="86"/>
      <c r="AI1580" s="75"/>
      <c r="AK1580" s="86"/>
      <c r="AL1580" s="75"/>
    </row>
    <row r="1581" spans="1:38" x14ac:dyDescent="0.2">
      <c r="A1581" s="31"/>
      <c r="B1581" s="83"/>
      <c r="D1581" s="86"/>
      <c r="E1581" s="75"/>
      <c r="G1581" s="86"/>
      <c r="H1581" s="75"/>
      <c r="J1581" s="86"/>
      <c r="K1581" s="75"/>
      <c r="M1581" s="86"/>
      <c r="N1581" s="75"/>
      <c r="P1581" s="86"/>
      <c r="Q1581" s="75"/>
      <c r="S1581" s="86"/>
      <c r="T1581" s="75"/>
      <c r="V1581" s="86"/>
      <c r="W1581" s="75"/>
      <c r="Y1581" s="86"/>
      <c r="Z1581" s="75"/>
      <c r="AB1581" s="86"/>
      <c r="AC1581" s="75"/>
      <c r="AE1581" s="86"/>
      <c r="AF1581" s="75"/>
      <c r="AH1581" s="86"/>
      <c r="AI1581" s="75"/>
      <c r="AK1581" s="86"/>
      <c r="AL1581" s="75"/>
    </row>
    <row r="1582" spans="1:38" x14ac:dyDescent="0.2">
      <c r="A1582" s="31"/>
      <c r="B1582" s="83"/>
      <c r="D1582" s="86"/>
      <c r="E1582" s="75"/>
      <c r="G1582" s="86"/>
      <c r="H1582" s="75"/>
      <c r="J1582" s="86"/>
      <c r="K1582" s="75"/>
      <c r="M1582" s="86"/>
      <c r="N1582" s="75"/>
      <c r="P1582" s="86"/>
      <c r="Q1582" s="75"/>
      <c r="S1582" s="86"/>
      <c r="T1582" s="75"/>
      <c r="V1582" s="86"/>
      <c r="W1582" s="75"/>
      <c r="Y1582" s="86"/>
      <c r="Z1582" s="75"/>
      <c r="AB1582" s="86"/>
      <c r="AC1582" s="75"/>
      <c r="AE1582" s="86"/>
      <c r="AF1582" s="75"/>
      <c r="AH1582" s="86"/>
      <c r="AI1582" s="75"/>
      <c r="AK1582" s="86"/>
      <c r="AL1582" s="75"/>
    </row>
    <row r="1583" spans="1:38" x14ac:dyDescent="0.2">
      <c r="A1583" s="31"/>
      <c r="B1583" s="83"/>
      <c r="D1583" s="86"/>
      <c r="E1583" s="75"/>
      <c r="G1583" s="86"/>
      <c r="H1583" s="75"/>
      <c r="J1583" s="86"/>
      <c r="K1583" s="75"/>
      <c r="M1583" s="86"/>
      <c r="N1583" s="75"/>
      <c r="P1583" s="86"/>
      <c r="Q1583" s="75"/>
      <c r="S1583" s="86"/>
      <c r="T1583" s="75"/>
      <c r="V1583" s="86"/>
      <c r="W1583" s="75"/>
      <c r="Y1583" s="86"/>
      <c r="Z1583" s="75"/>
      <c r="AB1583" s="86"/>
      <c r="AC1583" s="75"/>
      <c r="AE1583" s="86"/>
      <c r="AF1583" s="75"/>
      <c r="AH1583" s="86"/>
      <c r="AI1583" s="75"/>
      <c r="AK1583" s="86"/>
      <c r="AL1583" s="75"/>
    </row>
    <row r="1584" spans="1:38" x14ac:dyDescent="0.2">
      <c r="A1584" s="31"/>
      <c r="B1584" s="83"/>
      <c r="D1584" s="86"/>
      <c r="E1584" s="75"/>
      <c r="G1584" s="86"/>
      <c r="H1584" s="75"/>
      <c r="J1584" s="86"/>
      <c r="K1584" s="75"/>
      <c r="M1584" s="86"/>
      <c r="N1584" s="75"/>
      <c r="P1584" s="86"/>
      <c r="Q1584" s="75"/>
      <c r="S1584" s="86"/>
      <c r="T1584" s="75"/>
      <c r="V1584" s="86"/>
      <c r="W1584" s="75"/>
      <c r="Y1584" s="86"/>
      <c r="Z1584" s="75"/>
      <c r="AB1584" s="86"/>
      <c r="AC1584" s="75"/>
      <c r="AE1584" s="86"/>
      <c r="AF1584" s="75"/>
      <c r="AH1584" s="86"/>
      <c r="AI1584" s="75"/>
      <c r="AK1584" s="86"/>
      <c r="AL1584" s="75"/>
    </row>
    <row r="1585" spans="1:38" x14ac:dyDescent="0.2">
      <c r="A1585" s="31"/>
      <c r="B1585" s="83"/>
      <c r="D1585" s="86"/>
      <c r="E1585" s="75"/>
      <c r="G1585" s="86"/>
      <c r="H1585" s="75"/>
      <c r="J1585" s="86"/>
      <c r="K1585" s="75"/>
      <c r="M1585" s="86"/>
      <c r="N1585" s="75"/>
      <c r="P1585" s="86"/>
      <c r="Q1585" s="75"/>
      <c r="S1585" s="86"/>
      <c r="T1585" s="75"/>
      <c r="V1585" s="86"/>
      <c r="W1585" s="75"/>
      <c r="Y1585" s="86"/>
      <c r="Z1585" s="75"/>
      <c r="AB1585" s="86"/>
      <c r="AC1585" s="75"/>
      <c r="AE1585" s="86"/>
      <c r="AF1585" s="75"/>
      <c r="AH1585" s="86"/>
      <c r="AI1585" s="75"/>
      <c r="AK1585" s="86"/>
      <c r="AL1585" s="75"/>
    </row>
    <row r="1586" spans="1:38" x14ac:dyDescent="0.2">
      <c r="A1586" s="31"/>
      <c r="B1586" s="83"/>
      <c r="D1586" s="86"/>
      <c r="E1586" s="75"/>
      <c r="G1586" s="86"/>
      <c r="H1586" s="75"/>
      <c r="J1586" s="86"/>
      <c r="K1586" s="75"/>
      <c r="M1586" s="86"/>
      <c r="N1586" s="75"/>
      <c r="P1586" s="86"/>
      <c r="Q1586" s="75"/>
      <c r="S1586" s="86"/>
      <c r="T1586" s="75"/>
      <c r="V1586" s="86"/>
      <c r="W1586" s="75"/>
      <c r="Y1586" s="86"/>
      <c r="Z1586" s="75"/>
      <c r="AB1586" s="86"/>
      <c r="AC1586" s="75"/>
      <c r="AE1586" s="86"/>
      <c r="AF1586" s="75"/>
      <c r="AH1586" s="86"/>
      <c r="AI1586" s="75"/>
      <c r="AK1586" s="86"/>
      <c r="AL1586" s="75"/>
    </row>
    <row r="1587" spans="1:38" x14ac:dyDescent="0.2">
      <c r="A1587" s="31"/>
      <c r="B1587" s="83"/>
      <c r="D1587" s="86"/>
      <c r="E1587" s="75"/>
      <c r="G1587" s="86"/>
      <c r="H1587" s="75"/>
      <c r="J1587" s="86"/>
      <c r="K1587" s="75"/>
      <c r="M1587" s="86"/>
      <c r="N1587" s="75"/>
      <c r="P1587" s="86"/>
      <c r="Q1587" s="75"/>
      <c r="S1587" s="86"/>
      <c r="T1587" s="75"/>
      <c r="V1587" s="86"/>
      <c r="W1587" s="75"/>
      <c r="Y1587" s="86"/>
      <c r="Z1587" s="75"/>
      <c r="AB1587" s="86"/>
      <c r="AC1587" s="75"/>
      <c r="AE1587" s="86"/>
      <c r="AF1587" s="75"/>
      <c r="AH1587" s="86"/>
      <c r="AI1587" s="75"/>
      <c r="AK1587" s="86"/>
      <c r="AL1587" s="75"/>
    </row>
    <row r="1588" spans="1:38" x14ac:dyDescent="0.2">
      <c r="A1588" s="31"/>
      <c r="B1588" s="83"/>
      <c r="D1588" s="86"/>
      <c r="E1588" s="75"/>
      <c r="G1588" s="86"/>
      <c r="H1588" s="75"/>
      <c r="J1588" s="86"/>
      <c r="K1588" s="75"/>
      <c r="M1588" s="86"/>
      <c r="N1588" s="75"/>
      <c r="P1588" s="86"/>
      <c r="Q1588" s="75"/>
      <c r="S1588" s="86"/>
      <c r="T1588" s="75"/>
      <c r="V1588" s="86"/>
      <c r="W1588" s="75"/>
      <c r="Y1588" s="86"/>
      <c r="Z1588" s="75"/>
      <c r="AB1588" s="86"/>
      <c r="AC1588" s="75"/>
      <c r="AE1588" s="86"/>
      <c r="AF1588" s="75"/>
      <c r="AH1588" s="86"/>
      <c r="AI1588" s="75"/>
      <c r="AK1588" s="86"/>
      <c r="AL1588" s="75"/>
    </row>
    <row r="1589" spans="1:38" x14ac:dyDescent="0.2">
      <c r="A1589" s="31"/>
      <c r="B1589" s="83"/>
      <c r="D1589" s="86"/>
      <c r="E1589" s="75"/>
      <c r="G1589" s="86"/>
      <c r="H1589" s="75"/>
      <c r="J1589" s="86"/>
      <c r="K1589" s="75"/>
      <c r="M1589" s="86"/>
      <c r="N1589" s="75"/>
      <c r="P1589" s="86"/>
      <c r="Q1589" s="75"/>
      <c r="S1589" s="86"/>
      <c r="T1589" s="75"/>
      <c r="V1589" s="86"/>
      <c r="W1589" s="75"/>
      <c r="Y1589" s="86"/>
      <c r="Z1589" s="75"/>
      <c r="AB1589" s="86"/>
      <c r="AC1589" s="75"/>
      <c r="AE1589" s="86"/>
      <c r="AF1589" s="75"/>
      <c r="AH1589" s="86"/>
      <c r="AI1589" s="75"/>
      <c r="AK1589" s="86"/>
      <c r="AL1589" s="75"/>
    </row>
    <row r="1590" spans="1:38" x14ac:dyDescent="0.2">
      <c r="A1590" s="31"/>
      <c r="B1590" s="83"/>
      <c r="D1590" s="86"/>
      <c r="E1590" s="75"/>
      <c r="G1590" s="86"/>
      <c r="H1590" s="75"/>
      <c r="J1590" s="86"/>
      <c r="K1590" s="75"/>
      <c r="M1590" s="86"/>
      <c r="N1590" s="75"/>
      <c r="P1590" s="86"/>
      <c r="Q1590" s="75"/>
      <c r="S1590" s="86"/>
      <c r="T1590" s="75"/>
      <c r="V1590" s="86"/>
      <c r="W1590" s="75"/>
      <c r="Y1590" s="86"/>
      <c r="Z1590" s="75"/>
      <c r="AB1590" s="86"/>
      <c r="AC1590" s="75"/>
      <c r="AE1590" s="86"/>
      <c r="AF1590" s="75"/>
      <c r="AH1590" s="86"/>
      <c r="AI1590" s="75"/>
      <c r="AK1590" s="86"/>
      <c r="AL1590" s="75"/>
    </row>
    <row r="1591" spans="1:38" x14ac:dyDescent="0.2">
      <c r="A1591" s="31"/>
      <c r="B1591" s="83"/>
      <c r="D1591" s="86"/>
      <c r="E1591" s="75"/>
      <c r="G1591" s="86"/>
      <c r="H1591" s="75"/>
      <c r="J1591" s="86"/>
      <c r="K1591" s="75"/>
      <c r="M1591" s="86"/>
      <c r="N1591" s="75"/>
      <c r="P1591" s="86"/>
      <c r="Q1591" s="75"/>
      <c r="S1591" s="86"/>
      <c r="T1591" s="75"/>
      <c r="V1591" s="86"/>
      <c r="W1591" s="75"/>
      <c r="Y1591" s="86"/>
      <c r="Z1591" s="75"/>
      <c r="AB1591" s="86"/>
      <c r="AC1591" s="75"/>
      <c r="AE1591" s="86"/>
      <c r="AF1591" s="75"/>
      <c r="AH1591" s="86"/>
      <c r="AI1591" s="75"/>
      <c r="AK1591" s="86"/>
      <c r="AL1591" s="75"/>
    </row>
    <row r="1592" spans="1:38" x14ac:dyDescent="0.2">
      <c r="A1592" s="31"/>
      <c r="B1592" s="83"/>
      <c r="D1592" s="86"/>
      <c r="E1592" s="75"/>
      <c r="G1592" s="86"/>
      <c r="H1592" s="75"/>
      <c r="J1592" s="86"/>
      <c r="K1592" s="75"/>
      <c r="M1592" s="86"/>
      <c r="N1592" s="75"/>
      <c r="P1592" s="86"/>
      <c r="Q1592" s="75"/>
      <c r="S1592" s="86"/>
      <c r="T1592" s="75"/>
      <c r="V1592" s="86"/>
      <c r="W1592" s="75"/>
      <c r="Y1592" s="86"/>
      <c r="Z1592" s="75"/>
      <c r="AB1592" s="86"/>
      <c r="AC1592" s="75"/>
      <c r="AE1592" s="86"/>
      <c r="AF1592" s="75"/>
      <c r="AH1592" s="86"/>
      <c r="AI1592" s="75"/>
      <c r="AK1592" s="86"/>
      <c r="AL1592" s="75"/>
    </row>
    <row r="1593" spans="1:38" x14ac:dyDescent="0.2">
      <c r="A1593" s="31"/>
      <c r="B1593" s="83"/>
      <c r="D1593" s="86"/>
      <c r="E1593" s="75"/>
      <c r="G1593" s="86"/>
      <c r="H1593" s="75"/>
      <c r="J1593" s="86"/>
      <c r="K1593" s="75"/>
      <c r="M1593" s="86"/>
      <c r="N1593" s="75"/>
      <c r="P1593" s="86"/>
      <c r="Q1593" s="75"/>
      <c r="S1593" s="86"/>
      <c r="T1593" s="75"/>
      <c r="V1593" s="86"/>
      <c r="W1593" s="75"/>
      <c r="Y1593" s="86"/>
      <c r="Z1593" s="75"/>
      <c r="AB1593" s="86"/>
      <c r="AC1593" s="75"/>
      <c r="AE1593" s="86"/>
      <c r="AF1593" s="75"/>
      <c r="AH1593" s="86"/>
      <c r="AI1593" s="75"/>
      <c r="AK1593" s="86"/>
      <c r="AL1593" s="75"/>
    </row>
    <row r="1594" spans="1:38" x14ac:dyDescent="0.2">
      <c r="A1594" s="31"/>
      <c r="B1594" s="83"/>
      <c r="D1594" s="86"/>
      <c r="E1594" s="75"/>
      <c r="G1594" s="86"/>
      <c r="H1594" s="75"/>
      <c r="J1594" s="86"/>
      <c r="K1594" s="75"/>
      <c r="M1594" s="86"/>
      <c r="N1594" s="75"/>
      <c r="P1594" s="86"/>
      <c r="Q1594" s="75"/>
      <c r="S1594" s="86"/>
      <c r="T1594" s="75"/>
      <c r="V1594" s="86"/>
      <c r="W1594" s="75"/>
      <c r="Y1594" s="86"/>
      <c r="Z1594" s="75"/>
      <c r="AB1594" s="86"/>
      <c r="AC1594" s="75"/>
      <c r="AE1594" s="86"/>
      <c r="AF1594" s="75"/>
      <c r="AH1594" s="86"/>
      <c r="AI1594" s="75"/>
      <c r="AK1594" s="86"/>
      <c r="AL1594" s="75"/>
    </row>
    <row r="1595" spans="1:38" x14ac:dyDescent="0.2">
      <c r="A1595" s="31"/>
      <c r="B1595" s="83"/>
      <c r="D1595" s="86"/>
      <c r="E1595" s="75"/>
      <c r="G1595" s="86"/>
      <c r="H1595" s="75"/>
      <c r="J1595" s="86"/>
      <c r="K1595" s="75"/>
      <c r="M1595" s="86"/>
      <c r="N1595" s="75"/>
      <c r="P1595" s="86"/>
      <c r="Q1595" s="75"/>
      <c r="S1595" s="86"/>
      <c r="T1595" s="75"/>
      <c r="V1595" s="86"/>
      <c r="W1595" s="75"/>
      <c r="Y1595" s="86"/>
      <c r="Z1595" s="75"/>
      <c r="AB1595" s="86"/>
      <c r="AC1595" s="75"/>
      <c r="AE1595" s="86"/>
      <c r="AF1595" s="75"/>
      <c r="AH1595" s="86"/>
      <c r="AI1595" s="75"/>
      <c r="AK1595" s="86"/>
      <c r="AL1595" s="75"/>
    </row>
    <row r="1596" spans="1:38" x14ac:dyDescent="0.2">
      <c r="A1596" s="31"/>
      <c r="B1596" s="83"/>
      <c r="D1596" s="86"/>
      <c r="E1596" s="75"/>
      <c r="G1596" s="86"/>
      <c r="H1596" s="75"/>
      <c r="J1596" s="86"/>
      <c r="K1596" s="75"/>
      <c r="M1596" s="86"/>
      <c r="N1596" s="75"/>
      <c r="P1596" s="86"/>
      <c r="Q1596" s="75"/>
      <c r="S1596" s="86"/>
      <c r="T1596" s="75"/>
      <c r="V1596" s="86"/>
      <c r="W1596" s="75"/>
      <c r="Y1596" s="86"/>
      <c r="Z1596" s="75"/>
      <c r="AB1596" s="86"/>
      <c r="AC1596" s="75"/>
      <c r="AE1596" s="86"/>
      <c r="AF1596" s="75"/>
      <c r="AH1596" s="86"/>
      <c r="AI1596" s="75"/>
      <c r="AK1596" s="86"/>
      <c r="AL1596" s="75"/>
    </row>
    <row r="1597" spans="1:38" x14ac:dyDescent="0.2">
      <c r="A1597" s="31"/>
      <c r="B1597" s="83"/>
      <c r="D1597" s="86"/>
      <c r="E1597" s="75"/>
      <c r="G1597" s="86"/>
      <c r="H1597" s="75"/>
      <c r="J1597" s="86"/>
      <c r="K1597" s="75"/>
      <c r="M1597" s="86"/>
      <c r="N1597" s="75"/>
      <c r="P1597" s="86"/>
      <c r="Q1597" s="75"/>
      <c r="S1597" s="86"/>
      <c r="T1597" s="75"/>
      <c r="V1597" s="86"/>
      <c r="W1597" s="75"/>
      <c r="Y1597" s="86"/>
      <c r="Z1597" s="75"/>
      <c r="AB1597" s="86"/>
      <c r="AC1597" s="75"/>
      <c r="AE1597" s="86"/>
      <c r="AF1597" s="75"/>
      <c r="AH1597" s="86"/>
      <c r="AI1597" s="75"/>
      <c r="AK1597" s="86"/>
      <c r="AL1597" s="75"/>
    </row>
    <row r="1598" spans="1:38" x14ac:dyDescent="0.2">
      <c r="A1598" s="31"/>
      <c r="B1598" s="83"/>
      <c r="D1598" s="86"/>
      <c r="E1598" s="75"/>
      <c r="G1598" s="86"/>
      <c r="H1598" s="75"/>
      <c r="J1598" s="86"/>
      <c r="K1598" s="75"/>
      <c r="M1598" s="86"/>
      <c r="N1598" s="75"/>
      <c r="P1598" s="86"/>
      <c r="Q1598" s="75"/>
      <c r="S1598" s="86"/>
      <c r="T1598" s="75"/>
      <c r="V1598" s="86"/>
      <c r="W1598" s="75"/>
      <c r="Y1598" s="86"/>
      <c r="Z1598" s="75"/>
      <c r="AB1598" s="86"/>
      <c r="AC1598" s="75"/>
      <c r="AE1598" s="86"/>
      <c r="AF1598" s="75"/>
      <c r="AH1598" s="86"/>
      <c r="AI1598" s="75"/>
      <c r="AK1598" s="86"/>
      <c r="AL1598" s="75"/>
    </row>
    <row r="1599" spans="1:38" x14ac:dyDescent="0.2">
      <c r="A1599" s="31"/>
      <c r="B1599" s="83"/>
      <c r="D1599" s="86"/>
      <c r="E1599" s="75"/>
      <c r="G1599" s="86"/>
      <c r="H1599" s="75"/>
      <c r="J1599" s="86"/>
      <c r="K1599" s="75"/>
      <c r="M1599" s="86"/>
      <c r="N1599" s="75"/>
      <c r="P1599" s="86"/>
      <c r="Q1599" s="75"/>
      <c r="S1599" s="86"/>
      <c r="T1599" s="75"/>
      <c r="V1599" s="86"/>
      <c r="W1599" s="75"/>
      <c r="Y1599" s="86"/>
      <c r="Z1599" s="75"/>
      <c r="AB1599" s="86"/>
      <c r="AC1599" s="75"/>
      <c r="AE1599" s="86"/>
      <c r="AF1599" s="75"/>
      <c r="AH1599" s="86"/>
      <c r="AI1599" s="75"/>
      <c r="AK1599" s="86"/>
      <c r="AL1599" s="75"/>
    </row>
    <row r="1600" spans="1:38" x14ac:dyDescent="0.2">
      <c r="A1600" s="31"/>
      <c r="B1600" s="83"/>
      <c r="D1600" s="86"/>
      <c r="E1600" s="75"/>
      <c r="G1600" s="86"/>
      <c r="H1600" s="75"/>
      <c r="J1600" s="86"/>
      <c r="K1600" s="75"/>
      <c r="M1600" s="86"/>
      <c r="N1600" s="75"/>
      <c r="P1600" s="86"/>
      <c r="Q1600" s="75"/>
      <c r="S1600" s="86"/>
      <c r="T1600" s="75"/>
      <c r="V1600" s="86"/>
      <c r="W1600" s="75"/>
      <c r="Y1600" s="86"/>
      <c r="Z1600" s="75"/>
      <c r="AB1600" s="86"/>
      <c r="AC1600" s="75"/>
      <c r="AE1600" s="86"/>
      <c r="AF1600" s="75"/>
      <c r="AH1600" s="86"/>
      <c r="AI1600" s="75"/>
      <c r="AK1600" s="86"/>
      <c r="AL1600" s="75"/>
    </row>
    <row r="1601" spans="1:38" x14ac:dyDescent="0.2">
      <c r="A1601" s="31"/>
      <c r="B1601" s="83"/>
      <c r="D1601" s="86"/>
      <c r="E1601" s="75"/>
      <c r="G1601" s="86"/>
      <c r="H1601" s="75"/>
      <c r="J1601" s="86"/>
      <c r="K1601" s="75"/>
      <c r="M1601" s="86"/>
      <c r="N1601" s="75"/>
      <c r="P1601" s="86"/>
      <c r="Q1601" s="75"/>
      <c r="S1601" s="86"/>
      <c r="T1601" s="75"/>
      <c r="V1601" s="86"/>
      <c r="W1601" s="75"/>
      <c r="Y1601" s="86"/>
      <c r="Z1601" s="75"/>
      <c r="AB1601" s="86"/>
      <c r="AC1601" s="75"/>
      <c r="AE1601" s="86"/>
      <c r="AF1601" s="75"/>
      <c r="AH1601" s="86"/>
      <c r="AI1601" s="75"/>
      <c r="AK1601" s="86"/>
      <c r="AL1601" s="75"/>
    </row>
    <row r="1602" spans="1:38" x14ac:dyDescent="0.2">
      <c r="A1602" s="31"/>
      <c r="B1602" s="83"/>
      <c r="D1602" s="86"/>
      <c r="E1602" s="75"/>
      <c r="G1602" s="86"/>
      <c r="H1602" s="75"/>
      <c r="J1602" s="86"/>
      <c r="K1602" s="75"/>
      <c r="M1602" s="86"/>
      <c r="N1602" s="75"/>
      <c r="P1602" s="86"/>
      <c r="Q1602" s="75"/>
      <c r="S1602" s="86"/>
      <c r="T1602" s="75"/>
      <c r="V1602" s="86"/>
      <c r="W1602" s="75"/>
      <c r="Y1602" s="86"/>
      <c r="Z1602" s="75"/>
      <c r="AB1602" s="86"/>
      <c r="AC1602" s="75"/>
      <c r="AE1602" s="86"/>
      <c r="AF1602" s="75"/>
      <c r="AH1602" s="86"/>
      <c r="AI1602" s="75"/>
      <c r="AK1602" s="86"/>
      <c r="AL1602" s="75"/>
    </row>
    <row r="1603" spans="1:38" x14ac:dyDescent="0.2">
      <c r="A1603" s="31"/>
      <c r="B1603" s="83"/>
      <c r="D1603" s="86"/>
      <c r="E1603" s="75"/>
      <c r="G1603" s="86"/>
      <c r="H1603" s="75"/>
      <c r="J1603" s="86"/>
      <c r="K1603" s="75"/>
      <c r="M1603" s="86"/>
      <c r="N1603" s="75"/>
      <c r="P1603" s="86"/>
      <c r="Q1603" s="75"/>
      <c r="S1603" s="86"/>
      <c r="T1603" s="75"/>
      <c r="V1603" s="86"/>
      <c r="W1603" s="75"/>
      <c r="Y1603" s="86"/>
      <c r="Z1603" s="75"/>
      <c r="AB1603" s="86"/>
      <c r="AC1603" s="75"/>
      <c r="AE1603" s="86"/>
      <c r="AF1603" s="75"/>
      <c r="AH1603" s="86"/>
      <c r="AI1603" s="75"/>
      <c r="AK1603" s="86"/>
      <c r="AL1603" s="75"/>
    </row>
    <row r="1604" spans="1:38" x14ac:dyDescent="0.2">
      <c r="A1604" s="31"/>
      <c r="B1604" s="83"/>
      <c r="D1604" s="86"/>
      <c r="E1604" s="75"/>
      <c r="G1604" s="86"/>
      <c r="H1604" s="75"/>
      <c r="J1604" s="86"/>
      <c r="K1604" s="75"/>
      <c r="M1604" s="86"/>
      <c r="N1604" s="75"/>
      <c r="P1604" s="86"/>
      <c r="Q1604" s="75"/>
      <c r="S1604" s="86"/>
      <c r="T1604" s="75"/>
      <c r="V1604" s="86"/>
      <c r="W1604" s="75"/>
      <c r="Y1604" s="86"/>
      <c r="Z1604" s="75"/>
      <c r="AB1604" s="86"/>
      <c r="AC1604" s="75"/>
      <c r="AE1604" s="86"/>
      <c r="AF1604" s="75"/>
      <c r="AH1604" s="86"/>
      <c r="AI1604" s="75"/>
      <c r="AK1604" s="86"/>
      <c r="AL1604" s="75"/>
    </row>
    <row r="1605" spans="1:38" x14ac:dyDescent="0.2">
      <c r="A1605" s="31"/>
      <c r="B1605" s="83"/>
      <c r="D1605" s="86"/>
      <c r="E1605" s="75"/>
      <c r="G1605" s="86"/>
      <c r="H1605" s="75"/>
      <c r="J1605" s="86"/>
      <c r="K1605" s="75"/>
      <c r="M1605" s="86"/>
      <c r="N1605" s="75"/>
      <c r="P1605" s="86"/>
      <c r="Q1605" s="75"/>
      <c r="S1605" s="86"/>
      <c r="T1605" s="75"/>
      <c r="V1605" s="86"/>
      <c r="W1605" s="75"/>
      <c r="Y1605" s="86"/>
      <c r="Z1605" s="75"/>
      <c r="AB1605" s="86"/>
      <c r="AC1605" s="75"/>
      <c r="AE1605" s="86"/>
      <c r="AF1605" s="75"/>
      <c r="AH1605" s="86"/>
      <c r="AI1605" s="75"/>
      <c r="AK1605" s="86"/>
      <c r="AL1605" s="75"/>
    </row>
    <row r="1606" spans="1:38" x14ac:dyDescent="0.2">
      <c r="A1606" s="31"/>
      <c r="B1606" s="83"/>
      <c r="D1606" s="86"/>
      <c r="E1606" s="75"/>
      <c r="G1606" s="86"/>
      <c r="H1606" s="75"/>
      <c r="J1606" s="86"/>
      <c r="K1606" s="75"/>
      <c r="M1606" s="86"/>
      <c r="N1606" s="75"/>
      <c r="P1606" s="86"/>
      <c r="Q1606" s="75"/>
      <c r="S1606" s="86"/>
      <c r="T1606" s="75"/>
      <c r="V1606" s="86"/>
      <c r="W1606" s="75"/>
      <c r="Y1606" s="86"/>
      <c r="Z1606" s="75"/>
      <c r="AB1606" s="86"/>
      <c r="AC1606" s="75"/>
      <c r="AE1606" s="86"/>
      <c r="AF1606" s="75"/>
      <c r="AH1606" s="86"/>
      <c r="AI1606" s="75"/>
      <c r="AK1606" s="86"/>
      <c r="AL1606" s="75"/>
    </row>
    <row r="1607" spans="1:38" x14ac:dyDescent="0.2">
      <c r="A1607" s="31"/>
      <c r="B1607" s="83"/>
      <c r="D1607" s="86"/>
      <c r="E1607" s="75"/>
      <c r="G1607" s="86"/>
      <c r="H1607" s="75"/>
      <c r="J1607" s="86"/>
      <c r="K1607" s="75"/>
      <c r="M1607" s="86"/>
      <c r="N1607" s="75"/>
      <c r="P1607" s="86"/>
      <c r="Q1607" s="75"/>
      <c r="S1607" s="86"/>
      <c r="T1607" s="75"/>
      <c r="V1607" s="86"/>
      <c r="W1607" s="75"/>
      <c r="Y1607" s="86"/>
      <c r="Z1607" s="75"/>
      <c r="AB1607" s="86"/>
      <c r="AC1607" s="75"/>
      <c r="AE1607" s="86"/>
      <c r="AF1607" s="75"/>
      <c r="AH1607" s="86"/>
      <c r="AI1607" s="75"/>
      <c r="AK1607" s="86"/>
      <c r="AL1607" s="75"/>
    </row>
    <row r="1608" spans="1:38" x14ac:dyDescent="0.2">
      <c r="A1608" s="31"/>
      <c r="B1608" s="83"/>
      <c r="D1608" s="86"/>
      <c r="E1608" s="75"/>
      <c r="G1608" s="86"/>
      <c r="H1608" s="75"/>
      <c r="J1608" s="86"/>
      <c r="K1608" s="75"/>
      <c r="M1608" s="86"/>
      <c r="N1608" s="75"/>
      <c r="P1608" s="86"/>
      <c r="Q1608" s="75"/>
      <c r="S1608" s="86"/>
      <c r="T1608" s="75"/>
      <c r="V1608" s="86"/>
      <c r="W1608" s="75"/>
      <c r="Y1608" s="86"/>
      <c r="Z1608" s="75"/>
      <c r="AB1608" s="86"/>
      <c r="AC1608" s="75"/>
      <c r="AE1608" s="86"/>
      <c r="AF1608" s="75"/>
      <c r="AH1608" s="86"/>
      <c r="AI1608" s="75"/>
      <c r="AK1608" s="86"/>
      <c r="AL1608" s="75"/>
    </row>
    <row r="1609" spans="1:38" x14ac:dyDescent="0.2">
      <c r="A1609" s="31"/>
      <c r="B1609" s="83"/>
      <c r="D1609" s="86"/>
      <c r="E1609" s="75"/>
      <c r="G1609" s="86"/>
      <c r="H1609" s="75"/>
      <c r="J1609" s="86"/>
      <c r="K1609" s="75"/>
      <c r="M1609" s="86"/>
      <c r="N1609" s="75"/>
      <c r="P1609" s="86"/>
      <c r="Q1609" s="75"/>
      <c r="S1609" s="86"/>
      <c r="T1609" s="75"/>
      <c r="V1609" s="86"/>
      <c r="W1609" s="75"/>
      <c r="Y1609" s="86"/>
      <c r="Z1609" s="75"/>
      <c r="AB1609" s="86"/>
      <c r="AC1609" s="75"/>
      <c r="AE1609" s="86"/>
      <c r="AF1609" s="75"/>
      <c r="AH1609" s="86"/>
      <c r="AI1609" s="75"/>
      <c r="AK1609" s="86"/>
      <c r="AL1609" s="75"/>
    </row>
    <row r="1610" spans="1:38" x14ac:dyDescent="0.2">
      <c r="A1610" s="31"/>
      <c r="B1610" s="83"/>
      <c r="D1610" s="86"/>
      <c r="E1610" s="75"/>
      <c r="G1610" s="86"/>
      <c r="H1610" s="75"/>
      <c r="J1610" s="86"/>
      <c r="K1610" s="75"/>
      <c r="M1610" s="86"/>
      <c r="N1610" s="75"/>
      <c r="P1610" s="86"/>
      <c r="Q1610" s="75"/>
      <c r="S1610" s="86"/>
      <c r="T1610" s="75"/>
      <c r="V1610" s="86"/>
      <c r="W1610" s="75"/>
      <c r="Y1610" s="86"/>
      <c r="Z1610" s="75"/>
      <c r="AB1610" s="86"/>
      <c r="AC1610" s="75"/>
      <c r="AE1610" s="86"/>
      <c r="AF1610" s="75"/>
      <c r="AH1610" s="86"/>
      <c r="AI1610" s="75"/>
      <c r="AK1610" s="86"/>
      <c r="AL1610" s="75"/>
    </row>
    <row r="1611" spans="1:38" x14ac:dyDescent="0.2">
      <c r="A1611" s="31"/>
      <c r="B1611" s="83"/>
      <c r="D1611" s="86"/>
      <c r="E1611" s="75"/>
      <c r="G1611" s="86"/>
      <c r="H1611" s="75"/>
      <c r="J1611" s="86"/>
      <c r="K1611" s="75"/>
      <c r="M1611" s="86"/>
      <c r="N1611" s="75"/>
      <c r="P1611" s="86"/>
      <c r="Q1611" s="75"/>
      <c r="S1611" s="86"/>
      <c r="T1611" s="75"/>
      <c r="V1611" s="86"/>
      <c r="W1611" s="75"/>
      <c r="Y1611" s="86"/>
      <c r="Z1611" s="75"/>
      <c r="AB1611" s="86"/>
      <c r="AC1611" s="75"/>
      <c r="AE1611" s="86"/>
      <c r="AF1611" s="75"/>
      <c r="AH1611" s="86"/>
      <c r="AI1611" s="75"/>
      <c r="AK1611" s="86"/>
      <c r="AL1611" s="75"/>
    </row>
    <row r="1612" spans="1:38" x14ac:dyDescent="0.2">
      <c r="A1612" s="31"/>
      <c r="B1612" s="83"/>
      <c r="D1612" s="86"/>
      <c r="E1612" s="75"/>
      <c r="G1612" s="86"/>
      <c r="H1612" s="75"/>
      <c r="J1612" s="86"/>
      <c r="K1612" s="75"/>
      <c r="M1612" s="86"/>
      <c r="N1612" s="75"/>
      <c r="P1612" s="86"/>
      <c r="Q1612" s="75"/>
      <c r="S1612" s="86"/>
      <c r="T1612" s="75"/>
      <c r="V1612" s="86"/>
      <c r="W1612" s="75"/>
      <c r="Y1612" s="86"/>
      <c r="Z1612" s="75"/>
      <c r="AB1612" s="86"/>
      <c r="AC1612" s="75"/>
      <c r="AE1612" s="86"/>
      <c r="AF1612" s="75"/>
      <c r="AH1612" s="86"/>
      <c r="AI1612" s="75"/>
      <c r="AK1612" s="86"/>
      <c r="AL1612" s="75"/>
    </row>
    <row r="1613" spans="1:38" x14ac:dyDescent="0.2">
      <c r="A1613" s="31"/>
      <c r="B1613" s="83"/>
      <c r="D1613" s="86"/>
      <c r="E1613" s="75"/>
      <c r="G1613" s="86"/>
      <c r="H1613" s="75"/>
      <c r="J1613" s="86"/>
      <c r="K1613" s="75"/>
      <c r="M1613" s="86"/>
      <c r="N1613" s="75"/>
      <c r="P1613" s="86"/>
      <c r="Q1613" s="75"/>
      <c r="S1613" s="86"/>
      <c r="T1613" s="75"/>
      <c r="V1613" s="86"/>
      <c r="W1613" s="75"/>
      <c r="Y1613" s="86"/>
      <c r="Z1613" s="75"/>
      <c r="AB1613" s="86"/>
      <c r="AC1613" s="75"/>
      <c r="AE1613" s="86"/>
      <c r="AF1613" s="75"/>
      <c r="AH1613" s="86"/>
      <c r="AI1613" s="75"/>
      <c r="AK1613" s="86"/>
      <c r="AL1613" s="75"/>
    </row>
    <row r="1614" spans="1:38" x14ac:dyDescent="0.2">
      <c r="A1614" s="31"/>
      <c r="B1614" s="83"/>
      <c r="D1614" s="86"/>
      <c r="E1614" s="75"/>
      <c r="G1614" s="86"/>
      <c r="H1614" s="75"/>
      <c r="J1614" s="86"/>
      <c r="K1614" s="75"/>
      <c r="M1614" s="86"/>
      <c r="N1614" s="75"/>
      <c r="P1614" s="86"/>
      <c r="Q1614" s="75"/>
      <c r="S1614" s="86"/>
      <c r="T1614" s="75"/>
      <c r="V1614" s="86"/>
      <c r="W1614" s="75"/>
      <c r="Y1614" s="86"/>
      <c r="Z1614" s="75"/>
      <c r="AB1614" s="86"/>
      <c r="AC1614" s="75"/>
      <c r="AE1614" s="86"/>
      <c r="AF1614" s="75"/>
      <c r="AH1614" s="86"/>
      <c r="AI1614" s="75"/>
      <c r="AK1614" s="86"/>
      <c r="AL1614" s="75"/>
    </row>
    <row r="1615" spans="1:38" x14ac:dyDescent="0.2">
      <c r="A1615" s="31"/>
      <c r="B1615" s="83"/>
      <c r="D1615" s="86"/>
      <c r="E1615" s="75"/>
      <c r="G1615" s="86"/>
      <c r="H1615" s="75"/>
      <c r="J1615" s="86"/>
      <c r="K1615" s="75"/>
      <c r="M1615" s="86"/>
      <c r="N1615" s="75"/>
      <c r="P1615" s="86"/>
      <c r="Q1615" s="75"/>
      <c r="S1615" s="86"/>
      <c r="T1615" s="75"/>
      <c r="V1615" s="86"/>
      <c r="W1615" s="75"/>
      <c r="Y1615" s="86"/>
      <c r="Z1615" s="75"/>
      <c r="AB1615" s="86"/>
      <c r="AC1615" s="75"/>
      <c r="AE1615" s="86"/>
      <c r="AF1615" s="75"/>
      <c r="AH1615" s="86"/>
      <c r="AI1615" s="75"/>
      <c r="AK1615" s="86"/>
      <c r="AL1615" s="75"/>
    </row>
    <row r="1616" spans="1:38" x14ac:dyDescent="0.2">
      <c r="A1616" s="31"/>
      <c r="B1616" s="83"/>
      <c r="D1616" s="86"/>
      <c r="E1616" s="75"/>
      <c r="G1616" s="86"/>
      <c r="H1616" s="75"/>
      <c r="J1616" s="86"/>
      <c r="K1616" s="75"/>
      <c r="M1616" s="86"/>
      <c r="N1616" s="75"/>
      <c r="P1616" s="86"/>
      <c r="Q1616" s="75"/>
      <c r="S1616" s="86"/>
      <c r="T1616" s="75"/>
      <c r="V1616" s="86"/>
      <c r="W1616" s="75"/>
      <c r="Y1616" s="86"/>
      <c r="Z1616" s="75"/>
      <c r="AB1616" s="86"/>
      <c r="AC1616" s="75"/>
      <c r="AE1616" s="86"/>
      <c r="AF1616" s="75"/>
      <c r="AH1616" s="86"/>
      <c r="AI1616" s="75"/>
      <c r="AK1616" s="86"/>
      <c r="AL1616" s="75"/>
    </row>
    <row r="1617" spans="1:38" x14ac:dyDescent="0.2">
      <c r="A1617" s="31"/>
      <c r="B1617" s="83"/>
      <c r="D1617" s="86"/>
      <c r="E1617" s="75"/>
      <c r="G1617" s="86"/>
      <c r="H1617" s="75"/>
      <c r="J1617" s="86"/>
      <c r="K1617" s="75"/>
      <c r="M1617" s="86"/>
      <c r="N1617" s="75"/>
      <c r="P1617" s="86"/>
      <c r="Q1617" s="75"/>
      <c r="S1617" s="86"/>
      <c r="T1617" s="75"/>
      <c r="V1617" s="86"/>
      <c r="W1617" s="75"/>
      <c r="Y1617" s="86"/>
      <c r="Z1617" s="75"/>
      <c r="AB1617" s="86"/>
      <c r="AC1617" s="75"/>
      <c r="AE1617" s="86"/>
      <c r="AF1617" s="75"/>
      <c r="AH1617" s="86"/>
      <c r="AI1617" s="75"/>
      <c r="AK1617" s="86"/>
      <c r="AL1617" s="75"/>
    </row>
    <row r="1618" spans="1:38" x14ac:dyDescent="0.2">
      <c r="A1618" s="31"/>
      <c r="B1618" s="83"/>
      <c r="D1618" s="86"/>
      <c r="E1618" s="75"/>
      <c r="G1618" s="86"/>
      <c r="H1618" s="75"/>
      <c r="J1618" s="86"/>
      <c r="K1618" s="75"/>
      <c r="M1618" s="86"/>
      <c r="N1618" s="75"/>
      <c r="P1618" s="86"/>
      <c r="Q1618" s="75"/>
      <c r="S1618" s="86"/>
      <c r="T1618" s="75"/>
      <c r="V1618" s="86"/>
      <c r="W1618" s="75"/>
      <c r="Y1618" s="86"/>
      <c r="Z1618" s="75"/>
      <c r="AB1618" s="86"/>
      <c r="AC1618" s="75"/>
      <c r="AE1618" s="86"/>
      <c r="AF1618" s="75"/>
      <c r="AH1618" s="86"/>
      <c r="AI1618" s="75"/>
      <c r="AK1618" s="86"/>
      <c r="AL1618" s="75"/>
    </row>
    <row r="1619" spans="1:38" x14ac:dyDescent="0.2">
      <c r="A1619" s="31"/>
      <c r="B1619" s="83"/>
      <c r="D1619" s="86"/>
      <c r="E1619" s="75"/>
      <c r="G1619" s="86"/>
      <c r="H1619" s="75"/>
      <c r="J1619" s="86"/>
      <c r="K1619" s="75"/>
      <c r="M1619" s="86"/>
      <c r="N1619" s="75"/>
      <c r="P1619" s="86"/>
      <c r="Q1619" s="75"/>
      <c r="S1619" s="86"/>
      <c r="T1619" s="75"/>
      <c r="V1619" s="86"/>
      <c r="W1619" s="75"/>
      <c r="Y1619" s="86"/>
      <c r="Z1619" s="75"/>
      <c r="AB1619" s="86"/>
      <c r="AC1619" s="75"/>
      <c r="AE1619" s="86"/>
      <c r="AF1619" s="75"/>
      <c r="AH1619" s="86"/>
      <c r="AI1619" s="75"/>
      <c r="AK1619" s="86"/>
      <c r="AL1619" s="75"/>
    </row>
    <row r="1620" spans="1:38" x14ac:dyDescent="0.2">
      <c r="A1620" s="31"/>
      <c r="B1620" s="83"/>
      <c r="D1620" s="86"/>
      <c r="E1620" s="75"/>
      <c r="G1620" s="86"/>
      <c r="H1620" s="75"/>
      <c r="J1620" s="86"/>
      <c r="K1620" s="75"/>
      <c r="M1620" s="86"/>
      <c r="N1620" s="75"/>
      <c r="P1620" s="86"/>
      <c r="Q1620" s="75"/>
      <c r="S1620" s="86"/>
      <c r="T1620" s="75"/>
      <c r="V1620" s="86"/>
      <c r="W1620" s="75"/>
      <c r="Y1620" s="86"/>
      <c r="Z1620" s="75"/>
      <c r="AB1620" s="86"/>
      <c r="AC1620" s="75"/>
      <c r="AE1620" s="86"/>
      <c r="AF1620" s="75"/>
      <c r="AH1620" s="86"/>
      <c r="AI1620" s="75"/>
      <c r="AK1620" s="86"/>
      <c r="AL1620" s="75"/>
    </row>
    <row r="1621" spans="1:38" x14ac:dyDescent="0.2">
      <c r="A1621" s="31"/>
      <c r="B1621" s="83"/>
      <c r="D1621" s="86"/>
      <c r="E1621" s="75"/>
      <c r="G1621" s="86"/>
      <c r="H1621" s="75"/>
      <c r="J1621" s="86"/>
      <c r="K1621" s="75"/>
      <c r="M1621" s="86"/>
      <c r="N1621" s="75"/>
      <c r="P1621" s="86"/>
      <c r="Q1621" s="75"/>
      <c r="S1621" s="86"/>
      <c r="T1621" s="75"/>
      <c r="V1621" s="86"/>
      <c r="W1621" s="75"/>
      <c r="Y1621" s="86"/>
      <c r="Z1621" s="75"/>
      <c r="AB1621" s="86"/>
      <c r="AC1621" s="75"/>
      <c r="AE1621" s="86"/>
      <c r="AF1621" s="75"/>
      <c r="AH1621" s="86"/>
      <c r="AI1621" s="75"/>
      <c r="AK1621" s="86"/>
      <c r="AL1621" s="75"/>
    </row>
    <row r="1622" spans="1:38" x14ac:dyDescent="0.2">
      <c r="A1622" s="31"/>
      <c r="B1622" s="83"/>
      <c r="D1622" s="86"/>
      <c r="E1622" s="75"/>
      <c r="G1622" s="86"/>
      <c r="H1622" s="75"/>
      <c r="J1622" s="86"/>
      <c r="K1622" s="75"/>
      <c r="M1622" s="86"/>
      <c r="N1622" s="75"/>
      <c r="P1622" s="86"/>
      <c r="Q1622" s="75"/>
      <c r="S1622" s="86"/>
      <c r="T1622" s="75"/>
      <c r="V1622" s="86"/>
      <c r="W1622" s="75"/>
      <c r="Y1622" s="86"/>
      <c r="Z1622" s="75"/>
      <c r="AB1622" s="86"/>
      <c r="AC1622" s="75"/>
      <c r="AE1622" s="86"/>
      <c r="AF1622" s="75"/>
      <c r="AH1622" s="86"/>
      <c r="AI1622" s="75"/>
      <c r="AK1622" s="86"/>
      <c r="AL1622" s="75"/>
    </row>
    <row r="1623" spans="1:38" x14ac:dyDescent="0.2">
      <c r="A1623" s="31"/>
      <c r="B1623" s="83"/>
      <c r="D1623" s="86"/>
      <c r="E1623" s="75"/>
      <c r="G1623" s="86"/>
      <c r="H1623" s="75"/>
      <c r="J1623" s="86"/>
      <c r="K1623" s="75"/>
      <c r="M1623" s="86"/>
      <c r="N1623" s="75"/>
      <c r="P1623" s="86"/>
      <c r="Q1623" s="75"/>
      <c r="S1623" s="86"/>
      <c r="T1623" s="75"/>
      <c r="V1623" s="86"/>
      <c r="W1623" s="75"/>
      <c r="Y1623" s="86"/>
      <c r="Z1623" s="75"/>
      <c r="AB1623" s="86"/>
      <c r="AC1623" s="75"/>
      <c r="AE1623" s="86"/>
      <c r="AF1623" s="75"/>
      <c r="AH1623" s="86"/>
      <c r="AI1623" s="75"/>
      <c r="AK1623" s="86"/>
      <c r="AL1623" s="75"/>
    </row>
    <row r="1624" spans="1:38" x14ac:dyDescent="0.2">
      <c r="A1624" s="31"/>
      <c r="B1624" s="83"/>
      <c r="D1624" s="86"/>
      <c r="E1624" s="75"/>
      <c r="G1624" s="86"/>
      <c r="H1624" s="75"/>
      <c r="J1624" s="86"/>
      <c r="K1624" s="75"/>
      <c r="M1624" s="86"/>
      <c r="N1624" s="75"/>
      <c r="P1624" s="86"/>
      <c r="Q1624" s="75"/>
      <c r="S1624" s="86"/>
      <c r="T1624" s="75"/>
      <c r="V1624" s="86"/>
      <c r="W1624" s="75"/>
      <c r="Y1624" s="86"/>
      <c r="Z1624" s="75"/>
      <c r="AB1624" s="86"/>
      <c r="AC1624" s="75"/>
      <c r="AE1624" s="86"/>
      <c r="AF1624" s="75"/>
      <c r="AH1624" s="86"/>
      <c r="AI1624" s="75"/>
      <c r="AK1624" s="86"/>
      <c r="AL1624" s="75"/>
    </row>
    <row r="1625" spans="1:38" x14ac:dyDescent="0.2">
      <c r="A1625" s="31"/>
      <c r="B1625" s="83"/>
      <c r="D1625" s="86"/>
      <c r="E1625" s="75"/>
      <c r="G1625" s="86"/>
      <c r="H1625" s="75"/>
      <c r="J1625" s="86"/>
      <c r="K1625" s="75"/>
      <c r="M1625" s="86"/>
      <c r="N1625" s="75"/>
      <c r="P1625" s="86"/>
      <c r="Q1625" s="75"/>
      <c r="S1625" s="86"/>
      <c r="T1625" s="75"/>
      <c r="V1625" s="86"/>
      <c r="W1625" s="75"/>
      <c r="Y1625" s="86"/>
      <c r="Z1625" s="75"/>
      <c r="AB1625" s="86"/>
      <c r="AC1625" s="75"/>
      <c r="AE1625" s="86"/>
      <c r="AF1625" s="75"/>
      <c r="AH1625" s="86"/>
      <c r="AI1625" s="75"/>
      <c r="AK1625" s="86"/>
      <c r="AL1625" s="75"/>
    </row>
    <row r="1626" spans="1:38" x14ac:dyDescent="0.2">
      <c r="A1626" s="31"/>
      <c r="B1626" s="83"/>
      <c r="D1626" s="86"/>
      <c r="E1626" s="75"/>
      <c r="G1626" s="86"/>
      <c r="H1626" s="75"/>
      <c r="J1626" s="86"/>
      <c r="K1626" s="75"/>
      <c r="M1626" s="86"/>
      <c r="N1626" s="75"/>
      <c r="P1626" s="86"/>
      <c r="Q1626" s="75"/>
      <c r="S1626" s="86"/>
      <c r="T1626" s="75"/>
      <c r="V1626" s="86"/>
      <c r="W1626" s="75"/>
      <c r="Y1626" s="86"/>
      <c r="Z1626" s="75"/>
      <c r="AB1626" s="86"/>
      <c r="AC1626" s="75"/>
      <c r="AE1626" s="86"/>
      <c r="AF1626" s="75"/>
      <c r="AH1626" s="86"/>
      <c r="AI1626" s="75"/>
      <c r="AK1626" s="86"/>
      <c r="AL1626" s="75"/>
    </row>
    <row r="1627" spans="1:38" x14ac:dyDescent="0.2">
      <c r="A1627" s="31"/>
      <c r="B1627" s="83"/>
      <c r="D1627" s="86"/>
      <c r="E1627" s="75"/>
      <c r="G1627" s="86"/>
      <c r="H1627" s="75"/>
      <c r="J1627" s="86"/>
      <c r="K1627" s="75"/>
      <c r="M1627" s="86"/>
      <c r="N1627" s="75"/>
      <c r="P1627" s="86"/>
      <c r="Q1627" s="75"/>
      <c r="S1627" s="86"/>
      <c r="T1627" s="75"/>
      <c r="V1627" s="86"/>
      <c r="W1627" s="75"/>
      <c r="Y1627" s="86"/>
      <c r="Z1627" s="75"/>
      <c r="AB1627" s="86"/>
      <c r="AC1627" s="75"/>
      <c r="AE1627" s="86"/>
      <c r="AF1627" s="75"/>
      <c r="AH1627" s="86"/>
      <c r="AI1627" s="75"/>
      <c r="AK1627" s="86"/>
      <c r="AL1627" s="75"/>
    </row>
    <row r="1628" spans="1:38" x14ac:dyDescent="0.2">
      <c r="A1628" s="31"/>
      <c r="B1628" s="83"/>
      <c r="D1628" s="86"/>
      <c r="E1628" s="75"/>
      <c r="G1628" s="86"/>
      <c r="H1628" s="75"/>
      <c r="J1628" s="86"/>
      <c r="K1628" s="75"/>
      <c r="M1628" s="86"/>
      <c r="N1628" s="75"/>
      <c r="P1628" s="86"/>
      <c r="Q1628" s="75"/>
      <c r="S1628" s="86"/>
      <c r="T1628" s="75"/>
      <c r="V1628" s="86"/>
      <c r="W1628" s="75"/>
      <c r="Y1628" s="86"/>
      <c r="Z1628" s="75"/>
      <c r="AB1628" s="86"/>
      <c r="AC1628" s="75"/>
      <c r="AE1628" s="86"/>
      <c r="AF1628" s="75"/>
      <c r="AH1628" s="86"/>
      <c r="AI1628" s="75"/>
      <c r="AK1628" s="86"/>
      <c r="AL1628" s="75"/>
    </row>
    <row r="1629" spans="1:38" x14ac:dyDescent="0.2">
      <c r="A1629" s="31"/>
      <c r="B1629" s="83"/>
      <c r="D1629" s="86"/>
      <c r="E1629" s="75"/>
      <c r="G1629" s="86"/>
      <c r="H1629" s="75"/>
      <c r="J1629" s="86"/>
      <c r="K1629" s="75"/>
      <c r="M1629" s="86"/>
      <c r="N1629" s="75"/>
      <c r="P1629" s="86"/>
      <c r="Q1629" s="75"/>
      <c r="S1629" s="86"/>
      <c r="T1629" s="75"/>
      <c r="V1629" s="86"/>
      <c r="W1629" s="75"/>
      <c r="Y1629" s="86"/>
      <c r="Z1629" s="75"/>
      <c r="AB1629" s="86"/>
      <c r="AC1629" s="75"/>
      <c r="AE1629" s="86"/>
      <c r="AF1629" s="75"/>
      <c r="AH1629" s="86"/>
      <c r="AI1629" s="75"/>
      <c r="AK1629" s="86"/>
      <c r="AL1629" s="75"/>
    </row>
    <row r="1630" spans="1:38" x14ac:dyDescent="0.2">
      <c r="A1630" s="31"/>
      <c r="B1630" s="83"/>
      <c r="D1630" s="86"/>
      <c r="E1630" s="75"/>
      <c r="G1630" s="86"/>
      <c r="H1630" s="75"/>
      <c r="J1630" s="86"/>
      <c r="K1630" s="75"/>
      <c r="M1630" s="86"/>
      <c r="N1630" s="75"/>
      <c r="P1630" s="86"/>
      <c r="Q1630" s="75"/>
      <c r="S1630" s="86"/>
      <c r="T1630" s="75"/>
      <c r="V1630" s="86"/>
      <c r="W1630" s="75"/>
      <c r="Y1630" s="86"/>
      <c r="Z1630" s="75"/>
      <c r="AB1630" s="86"/>
      <c r="AC1630" s="75"/>
      <c r="AE1630" s="86"/>
      <c r="AF1630" s="75"/>
      <c r="AH1630" s="86"/>
      <c r="AI1630" s="75"/>
      <c r="AK1630" s="86"/>
      <c r="AL1630" s="75"/>
    </row>
    <row r="1631" spans="1:38" x14ac:dyDescent="0.2">
      <c r="A1631" s="31"/>
      <c r="B1631" s="83"/>
      <c r="D1631" s="86"/>
      <c r="E1631" s="75"/>
      <c r="G1631" s="86"/>
      <c r="H1631" s="75"/>
      <c r="J1631" s="86"/>
      <c r="K1631" s="75"/>
      <c r="M1631" s="86"/>
      <c r="N1631" s="75"/>
      <c r="P1631" s="86"/>
      <c r="Q1631" s="75"/>
      <c r="S1631" s="86"/>
      <c r="T1631" s="75"/>
      <c r="V1631" s="86"/>
      <c r="W1631" s="75"/>
      <c r="Y1631" s="86"/>
      <c r="Z1631" s="75"/>
      <c r="AB1631" s="86"/>
      <c r="AC1631" s="75"/>
      <c r="AE1631" s="86"/>
      <c r="AF1631" s="75"/>
      <c r="AH1631" s="86"/>
      <c r="AI1631" s="75"/>
      <c r="AK1631" s="86"/>
      <c r="AL1631" s="75"/>
    </row>
    <row r="1632" spans="1:38" x14ac:dyDescent="0.2">
      <c r="A1632" s="31"/>
      <c r="B1632" s="83"/>
      <c r="D1632" s="86"/>
      <c r="E1632" s="75"/>
      <c r="G1632" s="86"/>
      <c r="H1632" s="75"/>
      <c r="J1632" s="86"/>
      <c r="K1632" s="75"/>
      <c r="M1632" s="86"/>
      <c r="N1632" s="75"/>
      <c r="P1632" s="86"/>
      <c r="Q1632" s="75"/>
      <c r="S1632" s="86"/>
      <c r="T1632" s="75"/>
      <c r="V1632" s="86"/>
      <c r="W1632" s="75"/>
      <c r="Y1632" s="86"/>
      <c r="Z1632" s="75"/>
      <c r="AB1632" s="86"/>
      <c r="AC1632" s="75"/>
      <c r="AE1632" s="86"/>
      <c r="AF1632" s="75"/>
      <c r="AH1632" s="86"/>
      <c r="AI1632" s="75"/>
      <c r="AK1632" s="86"/>
      <c r="AL1632" s="75"/>
    </row>
    <row r="1633" spans="1:38" x14ac:dyDescent="0.2">
      <c r="A1633" s="31"/>
      <c r="B1633" s="83"/>
      <c r="D1633" s="86"/>
      <c r="E1633" s="75"/>
      <c r="G1633" s="86"/>
      <c r="H1633" s="75"/>
      <c r="J1633" s="86"/>
      <c r="K1633" s="75"/>
      <c r="M1633" s="86"/>
      <c r="N1633" s="75"/>
      <c r="P1633" s="86"/>
      <c r="Q1633" s="75"/>
      <c r="S1633" s="86"/>
      <c r="T1633" s="75"/>
      <c r="V1633" s="86"/>
      <c r="W1633" s="75"/>
      <c r="Y1633" s="86"/>
      <c r="Z1633" s="75"/>
      <c r="AB1633" s="86"/>
      <c r="AC1633" s="75"/>
      <c r="AE1633" s="86"/>
      <c r="AF1633" s="75"/>
      <c r="AH1633" s="86"/>
      <c r="AI1633" s="75"/>
      <c r="AK1633" s="86"/>
      <c r="AL1633" s="75"/>
    </row>
    <row r="1634" spans="1:38" x14ac:dyDescent="0.2">
      <c r="A1634" s="31"/>
      <c r="B1634" s="83"/>
      <c r="D1634" s="86"/>
      <c r="E1634" s="75"/>
      <c r="G1634" s="86"/>
      <c r="H1634" s="75"/>
      <c r="J1634" s="86"/>
      <c r="K1634" s="75"/>
      <c r="M1634" s="86"/>
      <c r="N1634" s="75"/>
      <c r="P1634" s="86"/>
      <c r="Q1634" s="75"/>
      <c r="S1634" s="86"/>
      <c r="T1634" s="75"/>
      <c r="V1634" s="86"/>
      <c r="W1634" s="75"/>
      <c r="Y1634" s="86"/>
      <c r="Z1634" s="75"/>
      <c r="AB1634" s="86"/>
      <c r="AC1634" s="75"/>
      <c r="AE1634" s="86"/>
      <c r="AF1634" s="75"/>
      <c r="AH1634" s="86"/>
      <c r="AI1634" s="75"/>
      <c r="AK1634" s="86"/>
      <c r="AL1634" s="75"/>
    </row>
    <row r="1635" spans="1:38" x14ac:dyDescent="0.2">
      <c r="A1635" s="31"/>
      <c r="B1635" s="83"/>
      <c r="D1635" s="86"/>
      <c r="E1635" s="75"/>
      <c r="G1635" s="86"/>
      <c r="H1635" s="75"/>
      <c r="J1635" s="86"/>
      <c r="K1635" s="75"/>
      <c r="M1635" s="86"/>
      <c r="N1635" s="75"/>
      <c r="P1635" s="86"/>
      <c r="Q1635" s="75"/>
      <c r="S1635" s="86"/>
      <c r="T1635" s="75"/>
      <c r="V1635" s="86"/>
      <c r="W1635" s="75"/>
      <c r="Y1635" s="86"/>
      <c r="Z1635" s="75"/>
      <c r="AB1635" s="86"/>
      <c r="AC1635" s="75"/>
      <c r="AE1635" s="86"/>
      <c r="AF1635" s="75"/>
      <c r="AH1635" s="86"/>
      <c r="AI1635" s="75"/>
      <c r="AK1635" s="86"/>
      <c r="AL1635" s="75"/>
    </row>
    <row r="1636" spans="1:38" x14ac:dyDescent="0.2">
      <c r="A1636" s="31"/>
      <c r="B1636" s="83"/>
      <c r="D1636" s="86"/>
      <c r="E1636" s="75"/>
      <c r="G1636" s="86"/>
      <c r="H1636" s="75"/>
      <c r="J1636" s="86"/>
      <c r="K1636" s="75"/>
      <c r="M1636" s="86"/>
      <c r="N1636" s="75"/>
      <c r="P1636" s="86"/>
      <c r="Q1636" s="75"/>
      <c r="S1636" s="86"/>
      <c r="T1636" s="75"/>
      <c r="V1636" s="86"/>
      <c r="W1636" s="75"/>
      <c r="Y1636" s="86"/>
      <c r="Z1636" s="75"/>
      <c r="AB1636" s="86"/>
      <c r="AC1636" s="75"/>
      <c r="AE1636" s="86"/>
      <c r="AF1636" s="75"/>
      <c r="AH1636" s="86"/>
      <c r="AI1636" s="75"/>
      <c r="AK1636" s="86"/>
      <c r="AL1636" s="75"/>
    </row>
    <row r="1637" spans="1:38" x14ac:dyDescent="0.2">
      <c r="A1637" s="31"/>
      <c r="B1637" s="83"/>
      <c r="D1637" s="86"/>
      <c r="E1637" s="75"/>
      <c r="G1637" s="86"/>
      <c r="H1637" s="75"/>
      <c r="J1637" s="86"/>
      <c r="K1637" s="75"/>
      <c r="M1637" s="86"/>
      <c r="N1637" s="75"/>
      <c r="P1637" s="86"/>
      <c r="Q1637" s="75"/>
      <c r="S1637" s="86"/>
      <c r="T1637" s="75"/>
      <c r="V1637" s="86"/>
      <c r="W1637" s="75"/>
      <c r="Y1637" s="86"/>
      <c r="Z1637" s="75"/>
      <c r="AB1637" s="86"/>
      <c r="AC1637" s="75"/>
      <c r="AE1637" s="86"/>
      <c r="AF1637" s="75"/>
      <c r="AH1637" s="86"/>
      <c r="AI1637" s="75"/>
      <c r="AK1637" s="86"/>
      <c r="AL1637" s="75"/>
    </row>
    <row r="1638" spans="1:38" x14ac:dyDescent="0.2">
      <c r="A1638" s="31"/>
      <c r="B1638" s="83"/>
      <c r="D1638" s="86"/>
      <c r="E1638" s="75"/>
      <c r="G1638" s="86"/>
      <c r="H1638" s="75"/>
      <c r="J1638" s="86"/>
      <c r="K1638" s="75"/>
      <c r="M1638" s="86"/>
      <c r="N1638" s="75"/>
      <c r="P1638" s="86"/>
      <c r="Q1638" s="75"/>
      <c r="S1638" s="86"/>
      <c r="T1638" s="75"/>
      <c r="V1638" s="86"/>
      <c r="W1638" s="75"/>
      <c r="Y1638" s="86"/>
      <c r="Z1638" s="75"/>
      <c r="AB1638" s="86"/>
      <c r="AC1638" s="75"/>
      <c r="AE1638" s="86"/>
      <c r="AF1638" s="75"/>
      <c r="AH1638" s="86"/>
      <c r="AI1638" s="75"/>
      <c r="AK1638" s="86"/>
      <c r="AL1638" s="75"/>
    </row>
    <row r="1639" spans="1:38" x14ac:dyDescent="0.2">
      <c r="A1639" s="31"/>
      <c r="B1639" s="83"/>
      <c r="D1639" s="86"/>
      <c r="E1639" s="75"/>
      <c r="G1639" s="86"/>
      <c r="H1639" s="75"/>
      <c r="J1639" s="86"/>
      <c r="K1639" s="75"/>
      <c r="M1639" s="86"/>
      <c r="N1639" s="75"/>
      <c r="P1639" s="86"/>
      <c r="Q1639" s="75"/>
      <c r="S1639" s="86"/>
      <c r="T1639" s="75"/>
      <c r="V1639" s="86"/>
      <c r="W1639" s="75"/>
      <c r="Y1639" s="86"/>
      <c r="Z1639" s="75"/>
      <c r="AB1639" s="86"/>
      <c r="AC1639" s="75"/>
      <c r="AE1639" s="86"/>
      <c r="AF1639" s="75"/>
      <c r="AH1639" s="86"/>
      <c r="AI1639" s="75"/>
      <c r="AK1639" s="86"/>
      <c r="AL1639" s="75"/>
    </row>
    <row r="1640" spans="1:38" x14ac:dyDescent="0.2">
      <c r="A1640" s="31"/>
      <c r="B1640" s="83"/>
      <c r="D1640" s="86"/>
      <c r="E1640" s="75"/>
      <c r="G1640" s="86"/>
      <c r="H1640" s="75"/>
      <c r="J1640" s="86"/>
      <c r="K1640" s="75"/>
      <c r="M1640" s="86"/>
      <c r="N1640" s="75"/>
      <c r="P1640" s="86"/>
      <c r="Q1640" s="75"/>
      <c r="S1640" s="86"/>
      <c r="T1640" s="75"/>
      <c r="V1640" s="86"/>
      <c r="W1640" s="75"/>
      <c r="Y1640" s="86"/>
      <c r="Z1640" s="75"/>
      <c r="AB1640" s="86"/>
      <c r="AC1640" s="75"/>
      <c r="AE1640" s="86"/>
      <c r="AF1640" s="75"/>
      <c r="AH1640" s="86"/>
      <c r="AI1640" s="75"/>
      <c r="AK1640" s="86"/>
      <c r="AL1640" s="75"/>
    </row>
    <row r="1641" spans="1:38" x14ac:dyDescent="0.2">
      <c r="A1641" s="31"/>
      <c r="B1641" s="83"/>
      <c r="D1641" s="86"/>
      <c r="E1641" s="75"/>
      <c r="G1641" s="86"/>
      <c r="H1641" s="75"/>
      <c r="J1641" s="86"/>
      <c r="K1641" s="75"/>
      <c r="M1641" s="86"/>
      <c r="N1641" s="75"/>
      <c r="P1641" s="86"/>
      <c r="Q1641" s="75"/>
      <c r="S1641" s="86"/>
      <c r="T1641" s="75"/>
      <c r="V1641" s="86"/>
      <c r="W1641" s="75"/>
      <c r="Y1641" s="86"/>
      <c r="Z1641" s="75"/>
      <c r="AB1641" s="86"/>
      <c r="AC1641" s="75"/>
      <c r="AE1641" s="86"/>
      <c r="AF1641" s="75"/>
      <c r="AH1641" s="86"/>
      <c r="AI1641" s="75"/>
      <c r="AK1641" s="86"/>
      <c r="AL1641" s="75"/>
    </row>
    <row r="1642" spans="1:38" x14ac:dyDescent="0.2">
      <c r="A1642" s="31"/>
      <c r="B1642" s="83"/>
      <c r="D1642" s="86"/>
      <c r="E1642" s="75"/>
      <c r="G1642" s="86"/>
      <c r="H1642" s="75"/>
      <c r="J1642" s="86"/>
      <c r="K1642" s="75"/>
      <c r="M1642" s="86"/>
      <c r="N1642" s="75"/>
      <c r="P1642" s="86"/>
      <c r="Q1642" s="75"/>
      <c r="S1642" s="86"/>
      <c r="T1642" s="75"/>
      <c r="V1642" s="86"/>
      <c r="W1642" s="75"/>
      <c r="Y1642" s="86"/>
      <c r="Z1642" s="75"/>
      <c r="AB1642" s="86"/>
      <c r="AC1642" s="75"/>
      <c r="AE1642" s="86"/>
      <c r="AF1642" s="75"/>
      <c r="AH1642" s="86"/>
      <c r="AI1642" s="75"/>
      <c r="AK1642" s="86"/>
      <c r="AL1642" s="75"/>
    </row>
    <row r="1643" spans="1:38" x14ac:dyDescent="0.2">
      <c r="A1643" s="31"/>
      <c r="B1643" s="83"/>
      <c r="D1643" s="86"/>
      <c r="E1643" s="75"/>
      <c r="G1643" s="86"/>
      <c r="H1643" s="75"/>
      <c r="J1643" s="86"/>
      <c r="K1643" s="75"/>
      <c r="M1643" s="86"/>
      <c r="N1643" s="75"/>
      <c r="P1643" s="86"/>
      <c r="Q1643" s="75"/>
      <c r="S1643" s="86"/>
      <c r="T1643" s="75"/>
      <c r="V1643" s="86"/>
      <c r="W1643" s="75"/>
      <c r="Y1643" s="86"/>
      <c r="Z1643" s="75"/>
      <c r="AB1643" s="86"/>
      <c r="AC1643" s="75"/>
      <c r="AE1643" s="86"/>
      <c r="AF1643" s="75"/>
      <c r="AH1643" s="86"/>
      <c r="AI1643" s="75"/>
      <c r="AK1643" s="86"/>
      <c r="AL1643" s="75"/>
    </row>
    <row r="1644" spans="1:38" x14ac:dyDescent="0.2">
      <c r="A1644" s="31"/>
      <c r="B1644" s="83"/>
      <c r="D1644" s="86"/>
      <c r="E1644" s="75"/>
      <c r="G1644" s="86"/>
      <c r="H1644" s="75"/>
      <c r="J1644" s="86"/>
      <c r="K1644" s="75"/>
      <c r="M1644" s="86"/>
      <c r="N1644" s="75"/>
      <c r="P1644" s="86"/>
      <c r="Q1644" s="75"/>
      <c r="S1644" s="86"/>
      <c r="T1644" s="75"/>
      <c r="V1644" s="86"/>
      <c r="W1644" s="75"/>
      <c r="Y1644" s="86"/>
      <c r="Z1644" s="75"/>
      <c r="AB1644" s="86"/>
      <c r="AC1644" s="75"/>
      <c r="AE1644" s="86"/>
      <c r="AF1644" s="75"/>
      <c r="AH1644" s="86"/>
      <c r="AI1644" s="75"/>
      <c r="AK1644" s="86"/>
      <c r="AL1644" s="75"/>
    </row>
    <row r="1645" spans="1:38" x14ac:dyDescent="0.2">
      <c r="A1645" s="31"/>
      <c r="B1645" s="83"/>
      <c r="D1645" s="86"/>
      <c r="E1645" s="75"/>
      <c r="G1645" s="86"/>
      <c r="H1645" s="75"/>
      <c r="J1645" s="86"/>
      <c r="K1645" s="75"/>
      <c r="M1645" s="86"/>
      <c r="N1645" s="75"/>
      <c r="P1645" s="86"/>
      <c r="Q1645" s="75"/>
      <c r="S1645" s="86"/>
      <c r="T1645" s="75"/>
      <c r="V1645" s="86"/>
      <c r="W1645" s="75"/>
      <c r="Y1645" s="86"/>
      <c r="Z1645" s="75"/>
      <c r="AB1645" s="86"/>
      <c r="AC1645" s="75"/>
      <c r="AE1645" s="86"/>
      <c r="AF1645" s="75"/>
      <c r="AH1645" s="86"/>
      <c r="AI1645" s="75"/>
      <c r="AK1645" s="86"/>
      <c r="AL1645" s="75"/>
    </row>
    <row r="1646" spans="1:38" x14ac:dyDescent="0.2">
      <c r="A1646" s="31"/>
      <c r="B1646" s="83"/>
      <c r="D1646" s="86"/>
      <c r="E1646" s="75"/>
      <c r="G1646" s="86"/>
      <c r="H1646" s="75"/>
      <c r="J1646" s="86"/>
      <c r="K1646" s="75"/>
      <c r="M1646" s="86"/>
      <c r="N1646" s="75"/>
      <c r="P1646" s="86"/>
      <c r="Q1646" s="75"/>
      <c r="S1646" s="86"/>
      <c r="T1646" s="75"/>
      <c r="V1646" s="86"/>
      <c r="W1646" s="75"/>
      <c r="Y1646" s="86"/>
      <c r="Z1646" s="75"/>
      <c r="AB1646" s="86"/>
      <c r="AC1646" s="75"/>
      <c r="AE1646" s="86"/>
      <c r="AF1646" s="75"/>
      <c r="AH1646" s="86"/>
      <c r="AI1646" s="75"/>
      <c r="AK1646" s="86"/>
      <c r="AL1646" s="75"/>
    </row>
    <row r="1647" spans="1:38" x14ac:dyDescent="0.2">
      <c r="A1647" s="31"/>
      <c r="B1647" s="83"/>
      <c r="D1647" s="86"/>
      <c r="E1647" s="75"/>
      <c r="G1647" s="86"/>
      <c r="H1647" s="75"/>
      <c r="J1647" s="86"/>
      <c r="K1647" s="75"/>
      <c r="M1647" s="86"/>
      <c r="N1647" s="75"/>
      <c r="P1647" s="86"/>
      <c r="Q1647" s="75"/>
      <c r="S1647" s="86"/>
      <c r="T1647" s="75"/>
      <c r="V1647" s="86"/>
      <c r="W1647" s="75"/>
      <c r="Y1647" s="86"/>
      <c r="Z1647" s="75"/>
      <c r="AB1647" s="86"/>
      <c r="AC1647" s="75"/>
      <c r="AE1647" s="86"/>
      <c r="AF1647" s="75"/>
      <c r="AH1647" s="86"/>
      <c r="AI1647" s="75"/>
      <c r="AK1647" s="86"/>
      <c r="AL1647" s="75"/>
    </row>
    <row r="1648" spans="1:38" x14ac:dyDescent="0.2">
      <c r="A1648" s="31"/>
      <c r="B1648" s="83"/>
      <c r="D1648" s="86"/>
      <c r="E1648" s="75"/>
      <c r="G1648" s="86"/>
      <c r="H1648" s="75"/>
      <c r="J1648" s="86"/>
      <c r="K1648" s="75"/>
      <c r="M1648" s="86"/>
      <c r="N1648" s="75"/>
      <c r="P1648" s="86"/>
      <c r="Q1648" s="75"/>
      <c r="S1648" s="86"/>
      <c r="T1648" s="75"/>
      <c r="V1648" s="86"/>
      <c r="W1648" s="75"/>
      <c r="Y1648" s="86"/>
      <c r="Z1648" s="75"/>
      <c r="AB1648" s="86"/>
      <c r="AC1648" s="75"/>
      <c r="AE1648" s="86"/>
      <c r="AF1648" s="75"/>
      <c r="AH1648" s="86"/>
      <c r="AI1648" s="75"/>
      <c r="AK1648" s="86"/>
      <c r="AL1648" s="75"/>
    </row>
    <row r="1649" spans="1:38" x14ac:dyDescent="0.2">
      <c r="A1649" s="31"/>
      <c r="B1649" s="83"/>
      <c r="D1649" s="86"/>
      <c r="E1649" s="75"/>
      <c r="G1649" s="86"/>
      <c r="H1649" s="75"/>
      <c r="J1649" s="86"/>
      <c r="K1649" s="75"/>
      <c r="M1649" s="86"/>
      <c r="N1649" s="75"/>
      <c r="P1649" s="86"/>
      <c r="Q1649" s="75"/>
      <c r="S1649" s="86"/>
      <c r="T1649" s="75"/>
      <c r="V1649" s="86"/>
      <c r="W1649" s="75"/>
      <c r="Y1649" s="86"/>
      <c r="Z1649" s="75"/>
      <c r="AB1649" s="86"/>
      <c r="AC1649" s="75"/>
      <c r="AE1649" s="86"/>
      <c r="AF1649" s="75"/>
      <c r="AH1649" s="86"/>
      <c r="AI1649" s="75"/>
      <c r="AK1649" s="86"/>
      <c r="AL1649" s="75"/>
    </row>
    <row r="1650" spans="1:38" x14ac:dyDescent="0.2">
      <c r="A1650" s="31"/>
      <c r="B1650" s="83"/>
      <c r="D1650" s="86"/>
      <c r="E1650" s="75"/>
      <c r="G1650" s="86"/>
      <c r="H1650" s="75"/>
      <c r="J1650" s="86"/>
      <c r="K1650" s="75"/>
      <c r="M1650" s="86"/>
      <c r="N1650" s="75"/>
      <c r="P1650" s="86"/>
      <c r="Q1650" s="75"/>
      <c r="S1650" s="86"/>
      <c r="T1650" s="75"/>
      <c r="V1650" s="86"/>
      <c r="W1650" s="75"/>
      <c r="Y1650" s="86"/>
      <c r="Z1650" s="75"/>
      <c r="AB1650" s="86"/>
      <c r="AC1650" s="75"/>
      <c r="AE1650" s="86"/>
      <c r="AF1650" s="75"/>
      <c r="AH1650" s="86"/>
      <c r="AI1650" s="75"/>
      <c r="AK1650" s="86"/>
      <c r="AL1650" s="75"/>
    </row>
    <row r="1651" spans="1:38" x14ac:dyDescent="0.2">
      <c r="A1651" s="31"/>
      <c r="B1651" s="83"/>
      <c r="D1651" s="86"/>
      <c r="E1651" s="75"/>
      <c r="G1651" s="86"/>
      <c r="H1651" s="75"/>
      <c r="J1651" s="86"/>
      <c r="K1651" s="75"/>
      <c r="M1651" s="86"/>
      <c r="N1651" s="75"/>
      <c r="P1651" s="86"/>
      <c r="Q1651" s="75"/>
      <c r="S1651" s="86"/>
      <c r="T1651" s="75"/>
      <c r="V1651" s="86"/>
      <c r="W1651" s="75"/>
      <c r="Y1651" s="86"/>
      <c r="Z1651" s="75"/>
      <c r="AB1651" s="86"/>
      <c r="AC1651" s="75"/>
      <c r="AE1651" s="86"/>
      <c r="AF1651" s="75"/>
      <c r="AH1651" s="86"/>
      <c r="AI1651" s="75"/>
      <c r="AK1651" s="86"/>
      <c r="AL1651" s="75"/>
    </row>
    <row r="1652" spans="1:38" x14ac:dyDescent="0.2">
      <c r="A1652" s="31"/>
      <c r="B1652" s="83"/>
      <c r="D1652" s="86"/>
      <c r="E1652" s="75"/>
      <c r="G1652" s="86"/>
      <c r="H1652" s="75"/>
      <c r="J1652" s="86"/>
      <c r="K1652" s="75"/>
      <c r="M1652" s="86"/>
      <c r="N1652" s="75"/>
      <c r="P1652" s="86"/>
      <c r="Q1652" s="75"/>
      <c r="S1652" s="86"/>
      <c r="T1652" s="75"/>
      <c r="V1652" s="86"/>
      <c r="W1652" s="75"/>
      <c r="Y1652" s="86"/>
      <c r="Z1652" s="75"/>
      <c r="AB1652" s="86"/>
      <c r="AC1652" s="75"/>
      <c r="AE1652" s="86"/>
      <c r="AF1652" s="75"/>
      <c r="AH1652" s="86"/>
      <c r="AI1652" s="75"/>
      <c r="AK1652" s="86"/>
      <c r="AL1652" s="75"/>
    </row>
    <row r="1653" spans="1:38" x14ac:dyDescent="0.2">
      <c r="A1653" s="31"/>
      <c r="B1653" s="83"/>
      <c r="D1653" s="86"/>
      <c r="E1653" s="75"/>
      <c r="G1653" s="86"/>
      <c r="H1653" s="75"/>
      <c r="J1653" s="86"/>
      <c r="K1653" s="75"/>
      <c r="M1653" s="86"/>
      <c r="N1653" s="75"/>
      <c r="P1653" s="86"/>
      <c r="Q1653" s="75"/>
      <c r="S1653" s="86"/>
      <c r="T1653" s="75"/>
      <c r="V1653" s="86"/>
      <c r="W1653" s="75"/>
      <c r="Y1653" s="86"/>
      <c r="Z1653" s="75"/>
      <c r="AB1653" s="86"/>
      <c r="AC1653" s="75"/>
      <c r="AE1653" s="86"/>
      <c r="AF1653" s="75"/>
      <c r="AH1653" s="86"/>
      <c r="AI1653" s="75"/>
      <c r="AK1653" s="86"/>
      <c r="AL1653" s="75"/>
    </row>
    <row r="1654" spans="1:38" x14ac:dyDescent="0.2">
      <c r="A1654" s="31"/>
      <c r="B1654" s="83"/>
      <c r="D1654" s="86"/>
      <c r="E1654" s="75"/>
      <c r="G1654" s="86"/>
      <c r="H1654" s="75"/>
      <c r="J1654" s="86"/>
      <c r="K1654" s="75"/>
      <c r="M1654" s="86"/>
      <c r="N1654" s="75"/>
      <c r="P1654" s="86"/>
      <c r="Q1654" s="75"/>
      <c r="S1654" s="86"/>
      <c r="T1654" s="75"/>
      <c r="V1654" s="86"/>
      <c r="W1654" s="75"/>
      <c r="Y1654" s="86"/>
      <c r="Z1654" s="75"/>
      <c r="AB1654" s="86"/>
      <c r="AC1654" s="75"/>
      <c r="AE1654" s="86"/>
      <c r="AF1654" s="75"/>
      <c r="AH1654" s="86"/>
      <c r="AI1654" s="75"/>
      <c r="AK1654" s="86"/>
      <c r="AL1654" s="75"/>
    </row>
    <row r="1655" spans="1:38" x14ac:dyDescent="0.2">
      <c r="A1655" s="31"/>
      <c r="B1655" s="83"/>
      <c r="D1655" s="86"/>
      <c r="E1655" s="75"/>
      <c r="G1655" s="86"/>
      <c r="H1655" s="75"/>
      <c r="J1655" s="86"/>
      <c r="K1655" s="75"/>
      <c r="M1655" s="86"/>
      <c r="N1655" s="75"/>
      <c r="P1655" s="86"/>
      <c r="Q1655" s="75"/>
      <c r="S1655" s="86"/>
      <c r="T1655" s="75"/>
      <c r="V1655" s="86"/>
      <c r="W1655" s="75"/>
      <c r="Y1655" s="86"/>
      <c r="Z1655" s="75"/>
      <c r="AB1655" s="86"/>
      <c r="AC1655" s="75"/>
      <c r="AE1655" s="86"/>
      <c r="AF1655" s="75"/>
      <c r="AH1655" s="86"/>
      <c r="AI1655" s="75"/>
      <c r="AK1655" s="86"/>
      <c r="AL1655" s="75"/>
    </row>
    <row r="1656" spans="1:38" x14ac:dyDescent="0.2">
      <c r="A1656" s="31"/>
      <c r="B1656" s="83"/>
      <c r="D1656" s="86"/>
      <c r="E1656" s="75"/>
      <c r="G1656" s="86"/>
      <c r="H1656" s="75"/>
      <c r="J1656" s="86"/>
      <c r="K1656" s="75"/>
      <c r="M1656" s="86"/>
      <c r="N1656" s="75"/>
      <c r="P1656" s="86"/>
      <c r="Q1656" s="75"/>
      <c r="S1656" s="86"/>
      <c r="T1656" s="75"/>
      <c r="V1656" s="86"/>
      <c r="W1656" s="75"/>
      <c r="Y1656" s="86"/>
      <c r="Z1656" s="75"/>
      <c r="AB1656" s="86"/>
      <c r="AC1656" s="75"/>
      <c r="AE1656" s="86"/>
      <c r="AF1656" s="75"/>
      <c r="AH1656" s="86"/>
      <c r="AI1656" s="75"/>
      <c r="AK1656" s="86"/>
      <c r="AL1656" s="75"/>
    </row>
    <row r="1657" spans="1:38" x14ac:dyDescent="0.2">
      <c r="A1657" s="31"/>
      <c r="B1657" s="83"/>
      <c r="D1657" s="86"/>
      <c r="E1657" s="75"/>
      <c r="G1657" s="86"/>
      <c r="H1657" s="75"/>
      <c r="J1657" s="86"/>
      <c r="K1657" s="75"/>
      <c r="M1657" s="86"/>
      <c r="N1657" s="75"/>
      <c r="P1657" s="86"/>
      <c r="Q1657" s="75"/>
      <c r="S1657" s="86"/>
      <c r="T1657" s="75"/>
      <c r="V1657" s="86"/>
      <c r="W1657" s="75"/>
      <c r="Y1657" s="86"/>
      <c r="Z1657" s="75"/>
      <c r="AB1657" s="86"/>
      <c r="AC1657" s="75"/>
      <c r="AE1657" s="86"/>
      <c r="AF1657" s="75"/>
      <c r="AH1657" s="86"/>
      <c r="AI1657" s="75"/>
      <c r="AK1657" s="86"/>
      <c r="AL1657" s="75"/>
    </row>
    <row r="1658" spans="1:38" x14ac:dyDescent="0.2">
      <c r="A1658" s="31"/>
      <c r="B1658" s="83"/>
      <c r="D1658" s="86"/>
      <c r="E1658" s="75"/>
      <c r="G1658" s="86"/>
      <c r="H1658" s="75"/>
      <c r="J1658" s="86"/>
      <c r="K1658" s="75"/>
      <c r="M1658" s="86"/>
      <c r="N1658" s="75"/>
      <c r="P1658" s="86"/>
      <c r="Q1658" s="75"/>
      <c r="S1658" s="86"/>
      <c r="T1658" s="75"/>
      <c r="V1658" s="86"/>
      <c r="W1658" s="75"/>
      <c r="Y1658" s="86"/>
      <c r="Z1658" s="75"/>
      <c r="AB1658" s="86"/>
      <c r="AC1658" s="75"/>
      <c r="AE1658" s="86"/>
      <c r="AF1658" s="75"/>
      <c r="AH1658" s="86"/>
      <c r="AI1658" s="75"/>
      <c r="AK1658" s="86"/>
      <c r="AL1658" s="75"/>
    </row>
    <row r="1659" spans="1:38" x14ac:dyDescent="0.2">
      <c r="A1659" s="31"/>
      <c r="B1659" s="83"/>
      <c r="D1659" s="86"/>
      <c r="E1659" s="75"/>
      <c r="G1659" s="86"/>
      <c r="H1659" s="75"/>
      <c r="J1659" s="86"/>
      <c r="K1659" s="75"/>
      <c r="M1659" s="86"/>
      <c r="N1659" s="75"/>
      <c r="P1659" s="86"/>
      <c r="Q1659" s="75"/>
      <c r="S1659" s="86"/>
      <c r="T1659" s="75"/>
      <c r="V1659" s="86"/>
      <c r="W1659" s="75"/>
      <c r="Y1659" s="86"/>
      <c r="Z1659" s="75"/>
      <c r="AB1659" s="86"/>
      <c r="AC1659" s="75"/>
      <c r="AE1659" s="86"/>
      <c r="AF1659" s="75"/>
      <c r="AH1659" s="86"/>
      <c r="AI1659" s="75"/>
      <c r="AK1659" s="86"/>
      <c r="AL1659" s="75"/>
    </row>
    <row r="1660" spans="1:38" x14ac:dyDescent="0.2">
      <c r="A1660" s="31"/>
      <c r="B1660" s="83"/>
      <c r="D1660" s="86"/>
      <c r="E1660" s="75"/>
      <c r="G1660" s="86"/>
      <c r="H1660" s="75"/>
      <c r="J1660" s="86"/>
      <c r="K1660" s="75"/>
      <c r="M1660" s="86"/>
      <c r="N1660" s="75"/>
      <c r="P1660" s="86"/>
      <c r="Q1660" s="75"/>
      <c r="S1660" s="86"/>
      <c r="T1660" s="75"/>
      <c r="V1660" s="86"/>
      <c r="W1660" s="75"/>
      <c r="Y1660" s="86"/>
      <c r="Z1660" s="75"/>
      <c r="AB1660" s="86"/>
      <c r="AC1660" s="75"/>
      <c r="AE1660" s="86"/>
      <c r="AF1660" s="75"/>
      <c r="AH1660" s="86"/>
      <c r="AI1660" s="75"/>
      <c r="AK1660" s="86"/>
      <c r="AL1660" s="75"/>
    </row>
    <row r="1661" spans="1:38" x14ac:dyDescent="0.2">
      <c r="A1661" s="31"/>
      <c r="B1661" s="83"/>
      <c r="D1661" s="86"/>
      <c r="E1661" s="75"/>
      <c r="G1661" s="86"/>
      <c r="H1661" s="75"/>
      <c r="J1661" s="86"/>
      <c r="K1661" s="75"/>
      <c r="M1661" s="86"/>
      <c r="N1661" s="75"/>
      <c r="P1661" s="86"/>
      <c r="Q1661" s="75"/>
      <c r="S1661" s="86"/>
      <c r="T1661" s="75"/>
      <c r="V1661" s="86"/>
      <c r="W1661" s="75"/>
      <c r="Y1661" s="86"/>
      <c r="Z1661" s="75"/>
      <c r="AB1661" s="86"/>
      <c r="AC1661" s="75"/>
      <c r="AE1661" s="86"/>
      <c r="AF1661" s="75"/>
      <c r="AH1661" s="86"/>
      <c r="AI1661" s="75"/>
      <c r="AK1661" s="86"/>
      <c r="AL1661" s="75"/>
    </row>
    <row r="1662" spans="1:38" x14ac:dyDescent="0.2">
      <c r="A1662" s="31"/>
      <c r="B1662" s="83"/>
      <c r="D1662" s="86"/>
      <c r="E1662" s="75"/>
      <c r="G1662" s="86"/>
      <c r="H1662" s="75"/>
      <c r="J1662" s="86"/>
      <c r="K1662" s="75"/>
      <c r="M1662" s="86"/>
      <c r="N1662" s="75"/>
      <c r="P1662" s="86"/>
      <c r="Q1662" s="75"/>
      <c r="S1662" s="86"/>
      <c r="T1662" s="75"/>
      <c r="V1662" s="86"/>
      <c r="W1662" s="75"/>
      <c r="Y1662" s="86"/>
      <c r="Z1662" s="75"/>
      <c r="AB1662" s="86"/>
      <c r="AC1662" s="75"/>
      <c r="AE1662" s="86"/>
      <c r="AF1662" s="75"/>
      <c r="AH1662" s="86"/>
      <c r="AI1662" s="75"/>
      <c r="AK1662" s="86"/>
      <c r="AL1662" s="75"/>
    </row>
    <row r="1663" spans="1:38" x14ac:dyDescent="0.2">
      <c r="A1663" s="31"/>
      <c r="B1663" s="83"/>
      <c r="D1663" s="86"/>
      <c r="E1663" s="75"/>
      <c r="G1663" s="86"/>
      <c r="H1663" s="75"/>
      <c r="J1663" s="86"/>
      <c r="K1663" s="75"/>
      <c r="M1663" s="86"/>
      <c r="N1663" s="75"/>
      <c r="P1663" s="86"/>
      <c r="Q1663" s="75"/>
      <c r="S1663" s="86"/>
      <c r="T1663" s="75"/>
      <c r="V1663" s="86"/>
      <c r="W1663" s="75"/>
      <c r="Y1663" s="86"/>
      <c r="Z1663" s="75"/>
      <c r="AB1663" s="86"/>
      <c r="AC1663" s="75"/>
      <c r="AE1663" s="86"/>
      <c r="AF1663" s="75"/>
      <c r="AH1663" s="86"/>
      <c r="AI1663" s="75"/>
      <c r="AK1663" s="86"/>
      <c r="AL1663" s="75"/>
    </row>
    <row r="1664" spans="1:38" x14ac:dyDescent="0.2">
      <c r="A1664" s="31"/>
      <c r="B1664" s="83"/>
      <c r="D1664" s="86"/>
      <c r="E1664" s="75"/>
      <c r="G1664" s="86"/>
      <c r="H1664" s="75"/>
      <c r="J1664" s="86"/>
      <c r="K1664" s="75"/>
      <c r="M1664" s="86"/>
      <c r="N1664" s="75"/>
      <c r="P1664" s="86"/>
      <c r="Q1664" s="75"/>
      <c r="S1664" s="86"/>
      <c r="T1664" s="75"/>
      <c r="V1664" s="86"/>
      <c r="W1664" s="75"/>
      <c r="Y1664" s="86"/>
      <c r="Z1664" s="75"/>
      <c r="AB1664" s="86"/>
      <c r="AC1664" s="75"/>
      <c r="AE1664" s="86"/>
      <c r="AF1664" s="75"/>
      <c r="AH1664" s="86"/>
      <c r="AI1664" s="75"/>
      <c r="AK1664" s="86"/>
      <c r="AL1664" s="75"/>
    </row>
    <row r="1665" spans="1:38" x14ac:dyDescent="0.2">
      <c r="A1665" s="31"/>
      <c r="B1665" s="83"/>
      <c r="D1665" s="86"/>
      <c r="E1665" s="75"/>
      <c r="G1665" s="86"/>
      <c r="H1665" s="75"/>
      <c r="J1665" s="86"/>
      <c r="K1665" s="75"/>
      <c r="M1665" s="86"/>
      <c r="N1665" s="75"/>
      <c r="P1665" s="86"/>
      <c r="Q1665" s="75"/>
      <c r="S1665" s="86"/>
      <c r="T1665" s="75"/>
      <c r="V1665" s="86"/>
      <c r="W1665" s="75"/>
      <c r="Y1665" s="86"/>
      <c r="Z1665" s="75"/>
      <c r="AB1665" s="86"/>
      <c r="AC1665" s="75"/>
      <c r="AE1665" s="86"/>
      <c r="AF1665" s="75"/>
      <c r="AH1665" s="86"/>
      <c r="AI1665" s="75"/>
      <c r="AK1665" s="86"/>
      <c r="AL1665" s="75"/>
    </row>
    <row r="1666" spans="1:38" x14ac:dyDescent="0.2">
      <c r="A1666" s="31"/>
      <c r="B1666" s="83"/>
      <c r="D1666" s="86"/>
      <c r="E1666" s="75"/>
      <c r="G1666" s="86"/>
      <c r="H1666" s="75"/>
      <c r="J1666" s="86"/>
      <c r="K1666" s="75"/>
      <c r="M1666" s="86"/>
      <c r="N1666" s="75"/>
      <c r="P1666" s="86"/>
      <c r="Q1666" s="75"/>
      <c r="S1666" s="86"/>
      <c r="T1666" s="75"/>
      <c r="V1666" s="86"/>
      <c r="W1666" s="75"/>
      <c r="Y1666" s="86"/>
      <c r="Z1666" s="75"/>
      <c r="AB1666" s="86"/>
      <c r="AC1666" s="75"/>
      <c r="AE1666" s="86"/>
      <c r="AF1666" s="75"/>
      <c r="AH1666" s="86"/>
      <c r="AI1666" s="75"/>
      <c r="AK1666" s="86"/>
      <c r="AL1666" s="75"/>
    </row>
    <row r="1667" spans="1:38" x14ac:dyDescent="0.2">
      <c r="A1667" s="31"/>
      <c r="B1667" s="83"/>
      <c r="D1667" s="86"/>
      <c r="E1667" s="75"/>
      <c r="G1667" s="86"/>
      <c r="H1667" s="75"/>
      <c r="J1667" s="86"/>
      <c r="K1667" s="75"/>
      <c r="M1667" s="86"/>
      <c r="N1667" s="75"/>
      <c r="P1667" s="86"/>
      <c r="Q1667" s="75"/>
      <c r="S1667" s="86"/>
      <c r="T1667" s="75"/>
      <c r="V1667" s="86"/>
      <c r="W1667" s="75"/>
      <c r="Y1667" s="86"/>
      <c r="Z1667" s="75"/>
      <c r="AB1667" s="86"/>
      <c r="AC1667" s="75"/>
      <c r="AE1667" s="86"/>
      <c r="AF1667" s="75"/>
      <c r="AH1667" s="86"/>
      <c r="AI1667" s="75"/>
      <c r="AK1667" s="86"/>
      <c r="AL1667" s="75"/>
    </row>
    <row r="1668" spans="1:38" x14ac:dyDescent="0.2">
      <c r="A1668" s="31"/>
      <c r="B1668" s="83"/>
      <c r="D1668" s="86"/>
      <c r="E1668" s="75"/>
      <c r="G1668" s="86"/>
      <c r="H1668" s="75"/>
      <c r="J1668" s="86"/>
      <c r="K1668" s="75"/>
      <c r="M1668" s="86"/>
      <c r="N1668" s="75"/>
      <c r="P1668" s="86"/>
      <c r="Q1668" s="75"/>
      <c r="S1668" s="86"/>
      <c r="T1668" s="75"/>
      <c r="V1668" s="86"/>
      <c r="W1668" s="75"/>
      <c r="Y1668" s="86"/>
      <c r="Z1668" s="75"/>
      <c r="AB1668" s="86"/>
      <c r="AC1668" s="75"/>
      <c r="AE1668" s="86"/>
      <c r="AF1668" s="75"/>
      <c r="AH1668" s="86"/>
      <c r="AI1668" s="75"/>
      <c r="AK1668" s="86"/>
      <c r="AL1668" s="75"/>
    </row>
    <row r="1669" spans="1:38" x14ac:dyDescent="0.2">
      <c r="A1669" s="31"/>
      <c r="B1669" s="83"/>
      <c r="D1669" s="86"/>
      <c r="E1669" s="75"/>
      <c r="G1669" s="86"/>
      <c r="H1669" s="75"/>
      <c r="J1669" s="86"/>
      <c r="K1669" s="75"/>
      <c r="M1669" s="86"/>
      <c r="N1669" s="75"/>
      <c r="P1669" s="86"/>
      <c r="Q1669" s="75"/>
      <c r="S1669" s="86"/>
      <c r="T1669" s="75"/>
      <c r="V1669" s="86"/>
      <c r="W1669" s="75"/>
      <c r="Y1669" s="86"/>
      <c r="Z1669" s="75"/>
      <c r="AB1669" s="86"/>
      <c r="AC1669" s="75"/>
      <c r="AE1669" s="86"/>
      <c r="AF1669" s="75"/>
      <c r="AH1669" s="86"/>
      <c r="AI1669" s="75"/>
      <c r="AK1669" s="86"/>
      <c r="AL1669" s="75"/>
    </row>
    <row r="1670" spans="1:38" x14ac:dyDescent="0.2">
      <c r="A1670" s="31"/>
      <c r="B1670" s="83"/>
      <c r="D1670" s="86"/>
      <c r="E1670" s="75"/>
      <c r="G1670" s="86"/>
      <c r="H1670" s="75"/>
      <c r="J1670" s="86"/>
      <c r="K1670" s="75"/>
      <c r="M1670" s="86"/>
      <c r="N1670" s="75"/>
      <c r="P1670" s="86"/>
      <c r="Q1670" s="75"/>
      <c r="S1670" s="86"/>
      <c r="T1670" s="75"/>
      <c r="V1670" s="86"/>
      <c r="W1670" s="75"/>
      <c r="Y1670" s="86"/>
      <c r="Z1670" s="75"/>
      <c r="AB1670" s="86"/>
      <c r="AC1670" s="75"/>
      <c r="AE1670" s="86"/>
      <c r="AF1670" s="75"/>
      <c r="AH1670" s="86"/>
      <c r="AI1670" s="75"/>
      <c r="AK1670" s="86"/>
      <c r="AL1670" s="75"/>
    </row>
    <row r="1671" spans="1:38" x14ac:dyDescent="0.2">
      <c r="A1671" s="31"/>
      <c r="B1671" s="83"/>
      <c r="D1671" s="86"/>
      <c r="E1671" s="75"/>
      <c r="G1671" s="86"/>
      <c r="H1671" s="75"/>
      <c r="J1671" s="86"/>
      <c r="K1671" s="75"/>
      <c r="M1671" s="86"/>
      <c r="N1671" s="75"/>
      <c r="P1671" s="86"/>
      <c r="Q1671" s="75"/>
      <c r="S1671" s="86"/>
      <c r="T1671" s="75"/>
      <c r="V1671" s="86"/>
      <c r="W1671" s="75"/>
      <c r="Y1671" s="86"/>
      <c r="Z1671" s="75"/>
      <c r="AB1671" s="86"/>
      <c r="AC1671" s="75"/>
      <c r="AE1671" s="86"/>
      <c r="AF1671" s="75"/>
      <c r="AH1671" s="86"/>
      <c r="AI1671" s="75"/>
      <c r="AK1671" s="86"/>
      <c r="AL1671" s="75"/>
    </row>
    <row r="1672" spans="1:38" x14ac:dyDescent="0.2">
      <c r="A1672" s="31"/>
      <c r="B1672" s="83"/>
      <c r="D1672" s="86"/>
      <c r="E1672" s="75"/>
      <c r="G1672" s="86"/>
      <c r="H1672" s="75"/>
      <c r="J1672" s="86"/>
      <c r="K1672" s="75"/>
      <c r="M1672" s="86"/>
      <c r="N1672" s="75"/>
      <c r="P1672" s="86"/>
      <c r="Q1672" s="75"/>
      <c r="S1672" s="86"/>
      <c r="T1672" s="75"/>
      <c r="V1672" s="86"/>
      <c r="W1672" s="75"/>
      <c r="Y1672" s="86"/>
      <c r="Z1672" s="75"/>
      <c r="AB1672" s="86"/>
      <c r="AC1672" s="75"/>
      <c r="AE1672" s="86"/>
      <c r="AF1672" s="75"/>
      <c r="AH1672" s="86"/>
      <c r="AI1672" s="75"/>
      <c r="AK1672" s="86"/>
      <c r="AL1672" s="75"/>
    </row>
    <row r="1673" spans="1:38" x14ac:dyDescent="0.2">
      <c r="A1673" s="31"/>
      <c r="B1673" s="83"/>
      <c r="D1673" s="86"/>
      <c r="E1673" s="75"/>
      <c r="G1673" s="86"/>
      <c r="H1673" s="75"/>
      <c r="J1673" s="86"/>
      <c r="K1673" s="75"/>
      <c r="M1673" s="86"/>
      <c r="N1673" s="75"/>
      <c r="P1673" s="86"/>
      <c r="Q1673" s="75"/>
      <c r="S1673" s="86"/>
      <c r="T1673" s="75"/>
      <c r="V1673" s="86"/>
      <c r="W1673" s="75"/>
      <c r="Y1673" s="86"/>
      <c r="Z1673" s="75"/>
      <c r="AB1673" s="86"/>
      <c r="AC1673" s="75"/>
      <c r="AE1673" s="86"/>
      <c r="AF1673" s="75"/>
      <c r="AH1673" s="86"/>
      <c r="AI1673" s="75"/>
      <c r="AK1673" s="86"/>
      <c r="AL1673" s="75"/>
    </row>
    <row r="1674" spans="1:38" x14ac:dyDescent="0.2">
      <c r="A1674" s="31"/>
      <c r="B1674" s="83"/>
      <c r="D1674" s="86"/>
      <c r="E1674" s="75"/>
      <c r="G1674" s="86"/>
      <c r="H1674" s="75"/>
      <c r="J1674" s="86"/>
      <c r="K1674" s="75"/>
      <c r="M1674" s="86"/>
      <c r="N1674" s="75"/>
      <c r="P1674" s="86"/>
      <c r="Q1674" s="75"/>
      <c r="S1674" s="86"/>
      <c r="T1674" s="75"/>
      <c r="V1674" s="86"/>
      <c r="W1674" s="75"/>
      <c r="Y1674" s="86"/>
      <c r="Z1674" s="75"/>
      <c r="AB1674" s="86"/>
      <c r="AC1674" s="75"/>
      <c r="AE1674" s="86"/>
      <c r="AF1674" s="75"/>
      <c r="AH1674" s="86"/>
      <c r="AI1674" s="75"/>
      <c r="AK1674" s="86"/>
      <c r="AL1674" s="75"/>
    </row>
    <row r="1675" spans="1:38" x14ac:dyDescent="0.2">
      <c r="A1675" s="31"/>
      <c r="B1675" s="83"/>
      <c r="D1675" s="86"/>
      <c r="E1675" s="75"/>
      <c r="G1675" s="86"/>
      <c r="H1675" s="75"/>
      <c r="J1675" s="86"/>
      <c r="K1675" s="75"/>
      <c r="M1675" s="86"/>
      <c r="N1675" s="75"/>
      <c r="P1675" s="86"/>
      <c r="Q1675" s="75"/>
      <c r="S1675" s="86"/>
      <c r="T1675" s="75"/>
      <c r="V1675" s="86"/>
      <c r="W1675" s="75"/>
      <c r="Y1675" s="86"/>
      <c r="Z1675" s="75"/>
      <c r="AB1675" s="86"/>
      <c r="AC1675" s="75"/>
      <c r="AE1675" s="86"/>
      <c r="AF1675" s="75"/>
      <c r="AH1675" s="86"/>
      <c r="AI1675" s="75"/>
      <c r="AK1675" s="86"/>
      <c r="AL1675" s="75"/>
    </row>
    <row r="1676" spans="1:38" x14ac:dyDescent="0.2">
      <c r="A1676" s="31"/>
      <c r="B1676" s="83"/>
      <c r="D1676" s="86"/>
      <c r="E1676" s="75"/>
      <c r="G1676" s="86"/>
      <c r="H1676" s="75"/>
      <c r="J1676" s="86"/>
      <c r="K1676" s="75"/>
      <c r="M1676" s="86"/>
      <c r="N1676" s="75"/>
      <c r="P1676" s="86"/>
      <c r="Q1676" s="75"/>
      <c r="S1676" s="86"/>
      <c r="T1676" s="75"/>
      <c r="V1676" s="86"/>
      <c r="W1676" s="75"/>
      <c r="Y1676" s="86"/>
      <c r="Z1676" s="75"/>
      <c r="AB1676" s="86"/>
      <c r="AC1676" s="75"/>
      <c r="AE1676" s="86"/>
      <c r="AF1676" s="75"/>
      <c r="AH1676" s="86"/>
      <c r="AI1676" s="75"/>
      <c r="AK1676" s="86"/>
      <c r="AL1676" s="75"/>
    </row>
    <row r="1677" spans="1:38" x14ac:dyDescent="0.2">
      <c r="A1677" s="31"/>
      <c r="B1677" s="83"/>
      <c r="D1677" s="86"/>
      <c r="E1677" s="75"/>
      <c r="G1677" s="86"/>
      <c r="H1677" s="75"/>
      <c r="J1677" s="86"/>
      <c r="K1677" s="75"/>
      <c r="M1677" s="86"/>
      <c r="N1677" s="75"/>
      <c r="P1677" s="86"/>
      <c r="Q1677" s="75"/>
      <c r="S1677" s="86"/>
      <c r="T1677" s="75"/>
      <c r="V1677" s="86"/>
      <c r="W1677" s="75"/>
      <c r="Y1677" s="86"/>
      <c r="Z1677" s="75"/>
      <c r="AB1677" s="86"/>
      <c r="AC1677" s="75"/>
      <c r="AE1677" s="86"/>
      <c r="AF1677" s="75"/>
      <c r="AH1677" s="86"/>
      <c r="AI1677" s="75"/>
      <c r="AK1677" s="86"/>
      <c r="AL1677" s="75"/>
    </row>
    <row r="1678" spans="1:38" x14ac:dyDescent="0.2">
      <c r="A1678" s="31"/>
      <c r="B1678" s="83"/>
      <c r="D1678" s="86"/>
      <c r="E1678" s="75"/>
      <c r="G1678" s="86"/>
      <c r="H1678" s="75"/>
      <c r="J1678" s="86"/>
      <c r="K1678" s="75"/>
      <c r="M1678" s="86"/>
      <c r="N1678" s="75"/>
      <c r="P1678" s="86"/>
      <c r="Q1678" s="75"/>
      <c r="S1678" s="86"/>
      <c r="T1678" s="75"/>
      <c r="V1678" s="86"/>
      <c r="W1678" s="75"/>
      <c r="Y1678" s="86"/>
      <c r="Z1678" s="75"/>
      <c r="AB1678" s="86"/>
      <c r="AC1678" s="75"/>
      <c r="AE1678" s="86"/>
      <c r="AF1678" s="75"/>
      <c r="AH1678" s="86"/>
      <c r="AI1678" s="75"/>
      <c r="AK1678" s="86"/>
      <c r="AL1678" s="75"/>
    </row>
    <row r="1679" spans="1:38" x14ac:dyDescent="0.2">
      <c r="A1679" s="31"/>
      <c r="B1679" s="83"/>
      <c r="D1679" s="86"/>
      <c r="E1679" s="75"/>
      <c r="G1679" s="86"/>
      <c r="H1679" s="75"/>
      <c r="J1679" s="86"/>
      <c r="K1679" s="75"/>
      <c r="M1679" s="86"/>
      <c r="N1679" s="75"/>
      <c r="P1679" s="86"/>
      <c r="Q1679" s="75"/>
      <c r="S1679" s="86"/>
      <c r="T1679" s="75"/>
      <c r="V1679" s="86"/>
      <c r="W1679" s="75"/>
      <c r="Y1679" s="86"/>
      <c r="Z1679" s="75"/>
      <c r="AB1679" s="86"/>
      <c r="AC1679" s="75"/>
      <c r="AE1679" s="86"/>
      <c r="AF1679" s="75"/>
      <c r="AH1679" s="86"/>
      <c r="AI1679" s="75"/>
      <c r="AK1679" s="86"/>
      <c r="AL1679" s="75"/>
    </row>
    <row r="1680" spans="1:38" x14ac:dyDescent="0.2">
      <c r="A1680" s="31"/>
      <c r="B1680" s="83"/>
      <c r="D1680" s="86"/>
      <c r="E1680" s="75"/>
      <c r="G1680" s="86"/>
      <c r="H1680" s="75"/>
      <c r="J1680" s="86"/>
      <c r="K1680" s="75"/>
      <c r="M1680" s="86"/>
      <c r="N1680" s="75"/>
      <c r="P1680" s="86"/>
      <c r="Q1680" s="75"/>
      <c r="S1680" s="86"/>
      <c r="T1680" s="75"/>
      <c r="V1680" s="86"/>
      <c r="W1680" s="75"/>
      <c r="Y1680" s="86"/>
      <c r="Z1680" s="75"/>
      <c r="AB1680" s="86"/>
      <c r="AC1680" s="75"/>
      <c r="AE1680" s="86"/>
      <c r="AF1680" s="75"/>
      <c r="AH1680" s="86"/>
      <c r="AI1680" s="75"/>
      <c r="AK1680" s="86"/>
      <c r="AL1680" s="75"/>
    </row>
    <row r="1681" spans="1:38" x14ac:dyDescent="0.2">
      <c r="A1681" s="31"/>
      <c r="B1681" s="83"/>
      <c r="D1681" s="86"/>
      <c r="E1681" s="75"/>
      <c r="G1681" s="86"/>
      <c r="H1681" s="75"/>
      <c r="J1681" s="86"/>
      <c r="K1681" s="75"/>
      <c r="M1681" s="86"/>
      <c r="N1681" s="75"/>
      <c r="P1681" s="86"/>
      <c r="Q1681" s="75"/>
      <c r="S1681" s="86"/>
      <c r="T1681" s="75"/>
      <c r="V1681" s="86"/>
      <c r="W1681" s="75"/>
      <c r="Y1681" s="86"/>
      <c r="Z1681" s="75"/>
      <c r="AB1681" s="86"/>
      <c r="AC1681" s="75"/>
      <c r="AE1681" s="86"/>
      <c r="AF1681" s="75"/>
      <c r="AH1681" s="86"/>
      <c r="AI1681" s="75"/>
      <c r="AK1681" s="86"/>
      <c r="AL1681" s="75"/>
    </row>
    <row r="1682" spans="1:38" x14ac:dyDescent="0.2">
      <c r="A1682" s="31"/>
      <c r="B1682" s="83"/>
      <c r="D1682" s="86"/>
      <c r="E1682" s="75"/>
      <c r="G1682" s="86"/>
      <c r="H1682" s="75"/>
      <c r="J1682" s="86"/>
      <c r="K1682" s="75"/>
      <c r="M1682" s="86"/>
      <c r="N1682" s="75"/>
      <c r="P1682" s="86"/>
      <c r="Q1682" s="75"/>
      <c r="S1682" s="86"/>
      <c r="T1682" s="75"/>
      <c r="V1682" s="86"/>
      <c r="W1682" s="75"/>
      <c r="Y1682" s="86"/>
      <c r="Z1682" s="75"/>
      <c r="AB1682" s="86"/>
      <c r="AC1682" s="75"/>
      <c r="AE1682" s="86"/>
      <c r="AF1682" s="75"/>
      <c r="AH1682" s="86"/>
      <c r="AI1682" s="75"/>
      <c r="AK1682" s="86"/>
      <c r="AL1682" s="75"/>
    </row>
    <row r="1683" spans="1:38" x14ac:dyDescent="0.2">
      <c r="A1683" s="31"/>
      <c r="B1683" s="83"/>
      <c r="D1683" s="86"/>
      <c r="E1683" s="75"/>
      <c r="G1683" s="86"/>
      <c r="H1683" s="75"/>
      <c r="J1683" s="86"/>
      <c r="K1683" s="75"/>
      <c r="M1683" s="86"/>
      <c r="N1683" s="75"/>
      <c r="P1683" s="86"/>
      <c r="Q1683" s="75"/>
      <c r="S1683" s="86"/>
      <c r="T1683" s="75"/>
      <c r="V1683" s="86"/>
      <c r="W1683" s="75"/>
      <c r="Y1683" s="86"/>
      <c r="Z1683" s="75"/>
      <c r="AB1683" s="86"/>
      <c r="AC1683" s="75"/>
      <c r="AE1683" s="86"/>
      <c r="AF1683" s="75"/>
      <c r="AH1683" s="86"/>
      <c r="AI1683" s="75"/>
      <c r="AK1683" s="86"/>
      <c r="AL1683" s="75"/>
    </row>
    <row r="1684" spans="1:38" x14ac:dyDescent="0.2">
      <c r="A1684" s="31"/>
      <c r="B1684" s="83"/>
      <c r="D1684" s="86"/>
      <c r="E1684" s="75"/>
      <c r="G1684" s="86"/>
      <c r="H1684" s="75"/>
      <c r="J1684" s="86"/>
      <c r="K1684" s="75"/>
      <c r="M1684" s="86"/>
      <c r="N1684" s="75"/>
      <c r="P1684" s="86"/>
      <c r="Q1684" s="75"/>
      <c r="S1684" s="86"/>
      <c r="T1684" s="75"/>
      <c r="V1684" s="86"/>
      <c r="W1684" s="75"/>
      <c r="Y1684" s="86"/>
      <c r="Z1684" s="75"/>
      <c r="AB1684" s="86"/>
      <c r="AC1684" s="75"/>
      <c r="AE1684" s="86"/>
      <c r="AF1684" s="75"/>
      <c r="AH1684" s="86"/>
      <c r="AI1684" s="75"/>
      <c r="AK1684" s="86"/>
      <c r="AL1684" s="75"/>
    </row>
    <row r="1685" spans="1:38" x14ac:dyDescent="0.2">
      <c r="A1685" s="31"/>
      <c r="B1685" s="83"/>
      <c r="D1685" s="86"/>
      <c r="E1685" s="75"/>
      <c r="G1685" s="86"/>
      <c r="H1685" s="75"/>
      <c r="J1685" s="86"/>
      <c r="K1685" s="75"/>
      <c r="M1685" s="86"/>
      <c r="N1685" s="75"/>
      <c r="P1685" s="86"/>
      <c r="Q1685" s="75"/>
      <c r="S1685" s="86"/>
      <c r="T1685" s="75"/>
      <c r="V1685" s="86"/>
      <c r="W1685" s="75"/>
      <c r="Y1685" s="86"/>
      <c r="Z1685" s="75"/>
      <c r="AB1685" s="86"/>
      <c r="AC1685" s="75"/>
      <c r="AE1685" s="86"/>
      <c r="AF1685" s="75"/>
      <c r="AH1685" s="86"/>
      <c r="AI1685" s="75"/>
      <c r="AK1685" s="86"/>
      <c r="AL1685" s="75"/>
    </row>
    <row r="1686" spans="1:38" x14ac:dyDescent="0.2">
      <c r="A1686" s="31"/>
      <c r="B1686" s="83"/>
      <c r="D1686" s="86"/>
      <c r="E1686" s="75"/>
      <c r="G1686" s="86"/>
      <c r="H1686" s="75"/>
      <c r="J1686" s="86"/>
      <c r="K1686" s="75"/>
      <c r="M1686" s="86"/>
      <c r="N1686" s="75"/>
      <c r="P1686" s="86"/>
      <c r="Q1686" s="75"/>
      <c r="S1686" s="86"/>
      <c r="T1686" s="75"/>
      <c r="V1686" s="86"/>
      <c r="W1686" s="75"/>
      <c r="Y1686" s="86"/>
      <c r="Z1686" s="75"/>
      <c r="AB1686" s="86"/>
      <c r="AC1686" s="75"/>
      <c r="AE1686" s="86"/>
      <c r="AF1686" s="75"/>
      <c r="AH1686" s="86"/>
      <c r="AI1686" s="75"/>
      <c r="AK1686" s="86"/>
      <c r="AL1686" s="75"/>
    </row>
    <row r="1687" spans="1:38" x14ac:dyDescent="0.2">
      <c r="A1687" s="31"/>
      <c r="B1687" s="83"/>
      <c r="D1687" s="86"/>
      <c r="E1687" s="75"/>
      <c r="G1687" s="86"/>
      <c r="H1687" s="75"/>
      <c r="J1687" s="86"/>
      <c r="K1687" s="75"/>
      <c r="M1687" s="86"/>
      <c r="N1687" s="75"/>
      <c r="P1687" s="86"/>
      <c r="Q1687" s="75"/>
      <c r="S1687" s="86"/>
      <c r="T1687" s="75"/>
      <c r="V1687" s="86"/>
      <c r="W1687" s="75"/>
      <c r="Y1687" s="86"/>
      <c r="Z1687" s="75"/>
      <c r="AB1687" s="86"/>
      <c r="AC1687" s="75"/>
      <c r="AE1687" s="86"/>
      <c r="AF1687" s="75"/>
      <c r="AH1687" s="86"/>
      <c r="AI1687" s="75"/>
      <c r="AK1687" s="86"/>
      <c r="AL1687" s="75"/>
    </row>
    <row r="1688" spans="1:38" x14ac:dyDescent="0.2">
      <c r="A1688" s="31"/>
      <c r="B1688" s="83"/>
      <c r="D1688" s="86"/>
      <c r="E1688" s="75"/>
      <c r="G1688" s="86"/>
      <c r="H1688" s="75"/>
      <c r="J1688" s="86"/>
      <c r="K1688" s="75"/>
      <c r="M1688" s="86"/>
      <c r="N1688" s="75"/>
      <c r="P1688" s="86"/>
      <c r="Q1688" s="75"/>
      <c r="S1688" s="86"/>
      <c r="T1688" s="75"/>
      <c r="V1688" s="86"/>
      <c r="W1688" s="75"/>
      <c r="Y1688" s="86"/>
      <c r="Z1688" s="75"/>
      <c r="AB1688" s="86"/>
      <c r="AC1688" s="75"/>
      <c r="AE1688" s="86"/>
      <c r="AF1688" s="75"/>
      <c r="AH1688" s="86"/>
      <c r="AI1688" s="75"/>
      <c r="AK1688" s="86"/>
      <c r="AL1688" s="75"/>
    </row>
    <row r="1689" spans="1:38" x14ac:dyDescent="0.2">
      <c r="A1689" s="31"/>
      <c r="B1689" s="83"/>
      <c r="D1689" s="86"/>
      <c r="E1689" s="75"/>
      <c r="G1689" s="86"/>
      <c r="H1689" s="75"/>
      <c r="J1689" s="86"/>
      <c r="K1689" s="75"/>
      <c r="M1689" s="86"/>
      <c r="N1689" s="75"/>
      <c r="P1689" s="86"/>
      <c r="Q1689" s="75"/>
      <c r="S1689" s="86"/>
      <c r="T1689" s="75"/>
      <c r="V1689" s="86"/>
      <c r="W1689" s="75"/>
      <c r="Y1689" s="86"/>
      <c r="Z1689" s="75"/>
      <c r="AB1689" s="86"/>
      <c r="AC1689" s="75"/>
      <c r="AE1689" s="86"/>
      <c r="AF1689" s="75"/>
      <c r="AH1689" s="86"/>
      <c r="AI1689" s="75"/>
      <c r="AK1689" s="86"/>
      <c r="AL1689" s="75"/>
    </row>
    <row r="1690" spans="1:38" x14ac:dyDescent="0.2">
      <c r="A1690" s="31"/>
      <c r="B1690" s="83"/>
      <c r="D1690" s="86"/>
      <c r="E1690" s="75"/>
      <c r="G1690" s="86"/>
      <c r="H1690" s="75"/>
      <c r="J1690" s="86"/>
      <c r="K1690" s="75"/>
      <c r="M1690" s="86"/>
      <c r="N1690" s="75"/>
      <c r="P1690" s="86"/>
      <c r="Q1690" s="75"/>
      <c r="S1690" s="86"/>
      <c r="T1690" s="75"/>
      <c r="V1690" s="86"/>
      <c r="W1690" s="75"/>
      <c r="Y1690" s="86"/>
      <c r="Z1690" s="75"/>
      <c r="AB1690" s="86"/>
      <c r="AC1690" s="75"/>
      <c r="AE1690" s="86"/>
      <c r="AF1690" s="75"/>
      <c r="AH1690" s="86"/>
      <c r="AI1690" s="75"/>
      <c r="AK1690" s="86"/>
      <c r="AL1690" s="75"/>
    </row>
    <row r="1691" spans="1:38" x14ac:dyDescent="0.2">
      <c r="A1691" s="31"/>
      <c r="B1691" s="83"/>
      <c r="D1691" s="86"/>
      <c r="E1691" s="75"/>
      <c r="G1691" s="86"/>
      <c r="H1691" s="75"/>
      <c r="J1691" s="86"/>
      <c r="K1691" s="75"/>
      <c r="M1691" s="86"/>
      <c r="N1691" s="75"/>
      <c r="P1691" s="86"/>
      <c r="Q1691" s="75"/>
      <c r="S1691" s="86"/>
      <c r="T1691" s="75"/>
      <c r="V1691" s="86"/>
      <c r="W1691" s="75"/>
      <c r="Y1691" s="86"/>
      <c r="Z1691" s="75"/>
      <c r="AB1691" s="86"/>
      <c r="AC1691" s="75"/>
      <c r="AE1691" s="86"/>
      <c r="AF1691" s="75"/>
      <c r="AH1691" s="86"/>
      <c r="AI1691" s="75"/>
      <c r="AK1691" s="86"/>
      <c r="AL1691" s="75"/>
    </row>
    <row r="1692" spans="1:38" x14ac:dyDescent="0.2">
      <c r="A1692" s="31"/>
      <c r="B1692" s="83"/>
      <c r="D1692" s="86"/>
      <c r="E1692" s="75"/>
      <c r="G1692" s="86"/>
      <c r="H1692" s="75"/>
      <c r="J1692" s="86"/>
      <c r="K1692" s="75"/>
      <c r="M1692" s="86"/>
      <c r="N1692" s="75"/>
      <c r="P1692" s="86"/>
      <c r="Q1692" s="75"/>
      <c r="S1692" s="86"/>
      <c r="T1692" s="75"/>
      <c r="V1692" s="86"/>
      <c r="W1692" s="75"/>
      <c r="Y1692" s="86"/>
      <c r="Z1692" s="75"/>
      <c r="AB1692" s="86"/>
      <c r="AC1692" s="75"/>
      <c r="AE1692" s="86"/>
      <c r="AF1692" s="75"/>
      <c r="AH1692" s="86"/>
      <c r="AI1692" s="75"/>
      <c r="AK1692" s="86"/>
      <c r="AL1692" s="75"/>
    </row>
    <row r="1693" spans="1:38" x14ac:dyDescent="0.2">
      <c r="A1693" s="31"/>
      <c r="B1693" s="83"/>
      <c r="D1693" s="86"/>
      <c r="E1693" s="75"/>
      <c r="G1693" s="86"/>
      <c r="H1693" s="75"/>
      <c r="J1693" s="86"/>
      <c r="K1693" s="75"/>
      <c r="M1693" s="86"/>
      <c r="N1693" s="75"/>
      <c r="P1693" s="86"/>
      <c r="Q1693" s="75"/>
      <c r="S1693" s="86"/>
      <c r="T1693" s="75"/>
      <c r="V1693" s="86"/>
      <c r="W1693" s="75"/>
      <c r="Y1693" s="86"/>
      <c r="Z1693" s="75"/>
      <c r="AB1693" s="86"/>
      <c r="AC1693" s="75"/>
      <c r="AE1693" s="86"/>
      <c r="AF1693" s="75"/>
      <c r="AH1693" s="86"/>
      <c r="AI1693" s="75"/>
      <c r="AK1693" s="86"/>
      <c r="AL1693" s="75"/>
    </row>
    <row r="1694" spans="1:38" x14ac:dyDescent="0.2">
      <c r="A1694" s="31"/>
      <c r="B1694" s="83"/>
      <c r="D1694" s="86"/>
      <c r="E1694" s="75"/>
      <c r="G1694" s="86"/>
      <c r="H1694" s="75"/>
      <c r="J1694" s="86"/>
      <c r="K1694" s="75"/>
      <c r="M1694" s="86"/>
      <c r="N1694" s="75"/>
      <c r="P1694" s="86"/>
      <c r="Q1694" s="75"/>
      <c r="S1694" s="86"/>
      <c r="T1694" s="75"/>
      <c r="V1694" s="86"/>
      <c r="W1694" s="75"/>
      <c r="Y1694" s="86"/>
      <c r="Z1694" s="75"/>
      <c r="AB1694" s="86"/>
      <c r="AC1694" s="75"/>
      <c r="AE1694" s="86"/>
      <c r="AF1694" s="75"/>
      <c r="AH1694" s="86"/>
      <c r="AI1694" s="75"/>
      <c r="AK1694" s="86"/>
      <c r="AL1694" s="75"/>
    </row>
    <row r="1695" spans="1:38" x14ac:dyDescent="0.2">
      <c r="A1695" s="31"/>
      <c r="B1695" s="83"/>
      <c r="D1695" s="86"/>
      <c r="E1695" s="75"/>
      <c r="G1695" s="86"/>
      <c r="H1695" s="75"/>
      <c r="J1695" s="86"/>
      <c r="K1695" s="75"/>
      <c r="M1695" s="86"/>
      <c r="N1695" s="75"/>
      <c r="P1695" s="86"/>
      <c r="Q1695" s="75"/>
      <c r="S1695" s="86"/>
      <c r="T1695" s="75"/>
      <c r="V1695" s="86"/>
      <c r="W1695" s="75"/>
      <c r="Y1695" s="86"/>
      <c r="Z1695" s="75"/>
      <c r="AB1695" s="86"/>
      <c r="AC1695" s="75"/>
      <c r="AE1695" s="86"/>
      <c r="AF1695" s="75"/>
      <c r="AH1695" s="86"/>
      <c r="AI1695" s="75"/>
      <c r="AK1695" s="86"/>
      <c r="AL1695" s="75"/>
    </row>
    <row r="1696" spans="1:38" x14ac:dyDescent="0.2">
      <c r="A1696" s="31"/>
      <c r="B1696" s="83"/>
      <c r="D1696" s="86"/>
      <c r="E1696" s="75"/>
      <c r="G1696" s="86"/>
      <c r="H1696" s="75"/>
      <c r="J1696" s="86"/>
      <c r="K1696" s="75"/>
      <c r="M1696" s="86"/>
      <c r="N1696" s="75"/>
      <c r="P1696" s="86"/>
      <c r="Q1696" s="75"/>
      <c r="S1696" s="86"/>
      <c r="T1696" s="75"/>
      <c r="V1696" s="86"/>
      <c r="W1696" s="75"/>
      <c r="Y1696" s="86"/>
      <c r="Z1696" s="75"/>
      <c r="AB1696" s="86"/>
      <c r="AC1696" s="75"/>
      <c r="AE1696" s="86"/>
      <c r="AF1696" s="75"/>
      <c r="AH1696" s="86"/>
      <c r="AI1696" s="75"/>
      <c r="AK1696" s="86"/>
      <c r="AL1696" s="75"/>
    </row>
    <row r="1697" spans="1:38" x14ac:dyDescent="0.2">
      <c r="A1697" s="31"/>
      <c r="B1697" s="83"/>
      <c r="D1697" s="86"/>
      <c r="E1697" s="75"/>
      <c r="G1697" s="86"/>
      <c r="H1697" s="75"/>
      <c r="J1697" s="86"/>
      <c r="K1697" s="75"/>
      <c r="M1697" s="86"/>
      <c r="N1697" s="75"/>
      <c r="P1697" s="86"/>
      <c r="Q1697" s="75"/>
      <c r="S1697" s="86"/>
      <c r="T1697" s="75"/>
      <c r="V1697" s="86"/>
      <c r="W1697" s="75"/>
      <c r="Y1697" s="86"/>
      <c r="Z1697" s="75"/>
      <c r="AB1697" s="86"/>
      <c r="AC1697" s="75"/>
      <c r="AE1697" s="86"/>
      <c r="AF1697" s="75"/>
      <c r="AH1697" s="86"/>
      <c r="AI1697" s="75"/>
      <c r="AK1697" s="86"/>
      <c r="AL1697" s="75"/>
    </row>
    <row r="1698" spans="1:38" x14ac:dyDescent="0.2">
      <c r="A1698" s="31"/>
      <c r="B1698" s="83"/>
      <c r="D1698" s="86"/>
      <c r="E1698" s="75"/>
      <c r="G1698" s="86"/>
      <c r="H1698" s="75"/>
      <c r="J1698" s="86"/>
      <c r="K1698" s="75"/>
      <c r="M1698" s="86"/>
      <c r="N1698" s="75"/>
      <c r="P1698" s="86"/>
      <c r="Q1698" s="75"/>
      <c r="S1698" s="86"/>
      <c r="T1698" s="75"/>
      <c r="V1698" s="86"/>
      <c r="W1698" s="75"/>
      <c r="Y1698" s="86"/>
      <c r="Z1698" s="75"/>
      <c r="AB1698" s="86"/>
      <c r="AC1698" s="75"/>
      <c r="AE1698" s="86"/>
      <c r="AF1698" s="75"/>
      <c r="AH1698" s="86"/>
      <c r="AI1698" s="75"/>
      <c r="AK1698" s="86"/>
      <c r="AL1698" s="75"/>
    </row>
    <row r="1699" spans="1:38" x14ac:dyDescent="0.2">
      <c r="A1699" s="31"/>
      <c r="B1699" s="83"/>
      <c r="D1699" s="86"/>
      <c r="E1699" s="75"/>
      <c r="G1699" s="86"/>
      <c r="H1699" s="75"/>
      <c r="J1699" s="86"/>
      <c r="K1699" s="75"/>
      <c r="M1699" s="86"/>
      <c r="N1699" s="75"/>
      <c r="P1699" s="86"/>
      <c r="Q1699" s="75"/>
      <c r="S1699" s="86"/>
      <c r="T1699" s="75"/>
      <c r="V1699" s="86"/>
      <c r="W1699" s="75"/>
      <c r="Y1699" s="86"/>
      <c r="Z1699" s="75"/>
      <c r="AB1699" s="86"/>
      <c r="AC1699" s="75"/>
      <c r="AE1699" s="86"/>
      <c r="AF1699" s="75"/>
      <c r="AH1699" s="86"/>
      <c r="AI1699" s="75"/>
      <c r="AK1699" s="86"/>
      <c r="AL1699" s="75"/>
    </row>
    <row r="1700" spans="1:38" x14ac:dyDescent="0.2">
      <c r="A1700" s="31"/>
      <c r="B1700" s="83"/>
      <c r="D1700" s="86"/>
      <c r="E1700" s="75"/>
      <c r="G1700" s="86"/>
      <c r="H1700" s="75"/>
      <c r="J1700" s="86"/>
      <c r="K1700" s="75"/>
      <c r="M1700" s="86"/>
      <c r="N1700" s="75"/>
      <c r="P1700" s="86"/>
      <c r="Q1700" s="75"/>
      <c r="S1700" s="86"/>
      <c r="T1700" s="75"/>
      <c r="V1700" s="86"/>
      <c r="W1700" s="75"/>
      <c r="Y1700" s="86"/>
      <c r="Z1700" s="75"/>
      <c r="AB1700" s="86"/>
      <c r="AC1700" s="75"/>
      <c r="AE1700" s="86"/>
      <c r="AF1700" s="75"/>
      <c r="AH1700" s="86"/>
      <c r="AI1700" s="75"/>
      <c r="AK1700" s="86"/>
      <c r="AL1700" s="75"/>
    </row>
    <row r="1701" spans="1:38" x14ac:dyDescent="0.2">
      <c r="A1701" s="31"/>
      <c r="B1701" s="83"/>
      <c r="D1701" s="86"/>
      <c r="E1701" s="75"/>
      <c r="G1701" s="86"/>
      <c r="H1701" s="75"/>
      <c r="J1701" s="86"/>
      <c r="K1701" s="75"/>
      <c r="M1701" s="86"/>
      <c r="N1701" s="75"/>
      <c r="P1701" s="86"/>
      <c r="Q1701" s="75"/>
      <c r="S1701" s="86"/>
      <c r="T1701" s="75"/>
      <c r="V1701" s="86"/>
      <c r="W1701" s="75"/>
      <c r="Y1701" s="86"/>
      <c r="Z1701" s="75"/>
      <c r="AB1701" s="86"/>
      <c r="AC1701" s="75"/>
      <c r="AE1701" s="86"/>
      <c r="AF1701" s="75"/>
      <c r="AH1701" s="86"/>
      <c r="AI1701" s="75"/>
      <c r="AK1701" s="86"/>
      <c r="AL1701" s="75"/>
    </row>
    <row r="1702" spans="1:38" x14ac:dyDescent="0.2">
      <c r="A1702" s="31"/>
      <c r="B1702" s="83"/>
      <c r="D1702" s="86"/>
      <c r="E1702" s="75"/>
      <c r="G1702" s="86"/>
      <c r="H1702" s="75"/>
      <c r="J1702" s="86"/>
      <c r="K1702" s="75"/>
      <c r="M1702" s="86"/>
      <c r="N1702" s="75"/>
      <c r="P1702" s="86"/>
      <c r="Q1702" s="75"/>
      <c r="S1702" s="86"/>
      <c r="T1702" s="75"/>
      <c r="V1702" s="86"/>
      <c r="W1702" s="75"/>
      <c r="Y1702" s="86"/>
      <c r="Z1702" s="75"/>
      <c r="AB1702" s="86"/>
      <c r="AC1702" s="75"/>
      <c r="AE1702" s="86"/>
      <c r="AF1702" s="75"/>
      <c r="AH1702" s="86"/>
      <c r="AI1702" s="75"/>
      <c r="AK1702" s="86"/>
      <c r="AL1702" s="75"/>
    </row>
    <row r="1703" spans="1:38" x14ac:dyDescent="0.2">
      <c r="A1703" s="31"/>
      <c r="B1703" s="83"/>
      <c r="D1703" s="86"/>
      <c r="E1703" s="75"/>
      <c r="G1703" s="86"/>
      <c r="H1703" s="75"/>
      <c r="J1703" s="86"/>
      <c r="K1703" s="75"/>
      <c r="M1703" s="86"/>
      <c r="N1703" s="75"/>
      <c r="P1703" s="86"/>
      <c r="Q1703" s="75"/>
      <c r="S1703" s="86"/>
      <c r="T1703" s="75"/>
      <c r="V1703" s="86"/>
      <c r="W1703" s="75"/>
      <c r="Y1703" s="86"/>
      <c r="Z1703" s="75"/>
      <c r="AB1703" s="86"/>
      <c r="AC1703" s="75"/>
      <c r="AE1703" s="86"/>
      <c r="AF1703" s="75"/>
      <c r="AH1703" s="86"/>
      <c r="AI1703" s="75"/>
      <c r="AK1703" s="86"/>
      <c r="AL1703" s="75"/>
    </row>
    <row r="1704" spans="1:38" x14ac:dyDescent="0.2">
      <c r="A1704" s="31"/>
      <c r="B1704" s="83"/>
      <c r="D1704" s="86"/>
      <c r="E1704" s="75"/>
      <c r="G1704" s="86"/>
      <c r="H1704" s="75"/>
      <c r="J1704" s="86"/>
      <c r="K1704" s="75"/>
      <c r="M1704" s="86"/>
      <c r="N1704" s="75"/>
      <c r="P1704" s="86"/>
      <c r="Q1704" s="75"/>
      <c r="S1704" s="86"/>
      <c r="T1704" s="75"/>
      <c r="V1704" s="86"/>
      <c r="W1704" s="75"/>
      <c r="Y1704" s="86"/>
      <c r="Z1704" s="75"/>
      <c r="AB1704" s="86"/>
      <c r="AC1704" s="75"/>
      <c r="AE1704" s="86"/>
      <c r="AF1704" s="75"/>
      <c r="AH1704" s="86"/>
      <c r="AI1704" s="75"/>
      <c r="AK1704" s="86"/>
      <c r="AL1704" s="75"/>
    </row>
    <row r="1705" spans="1:38" x14ac:dyDescent="0.2">
      <c r="A1705" s="31"/>
      <c r="B1705" s="83"/>
      <c r="D1705" s="86"/>
      <c r="E1705" s="75"/>
      <c r="G1705" s="86"/>
      <c r="H1705" s="75"/>
      <c r="J1705" s="86"/>
      <c r="K1705" s="75"/>
      <c r="M1705" s="86"/>
      <c r="N1705" s="75"/>
      <c r="P1705" s="86"/>
      <c r="Q1705" s="75"/>
      <c r="S1705" s="86"/>
      <c r="T1705" s="75"/>
      <c r="V1705" s="86"/>
      <c r="W1705" s="75"/>
      <c r="Y1705" s="86"/>
      <c r="Z1705" s="75"/>
      <c r="AB1705" s="86"/>
      <c r="AC1705" s="75"/>
      <c r="AE1705" s="86"/>
      <c r="AF1705" s="75"/>
      <c r="AH1705" s="86"/>
      <c r="AI1705" s="75"/>
      <c r="AK1705" s="86"/>
      <c r="AL1705" s="75"/>
    </row>
    <row r="1706" spans="1:38" x14ac:dyDescent="0.2">
      <c r="A1706" s="31"/>
      <c r="B1706" s="83"/>
      <c r="D1706" s="86"/>
      <c r="E1706" s="75"/>
      <c r="G1706" s="86"/>
      <c r="H1706" s="75"/>
      <c r="J1706" s="86"/>
      <c r="K1706" s="75"/>
      <c r="M1706" s="86"/>
      <c r="N1706" s="75"/>
      <c r="P1706" s="86"/>
      <c r="Q1706" s="75"/>
      <c r="S1706" s="86"/>
      <c r="T1706" s="75"/>
      <c r="V1706" s="86"/>
      <c r="W1706" s="75"/>
      <c r="Y1706" s="86"/>
      <c r="Z1706" s="75"/>
      <c r="AB1706" s="86"/>
      <c r="AC1706" s="75"/>
      <c r="AE1706" s="86"/>
      <c r="AF1706" s="75"/>
      <c r="AH1706" s="86"/>
      <c r="AI1706" s="75"/>
      <c r="AK1706" s="86"/>
      <c r="AL1706" s="75"/>
    </row>
    <row r="1707" spans="1:38" x14ac:dyDescent="0.2">
      <c r="A1707" s="31"/>
      <c r="B1707" s="83"/>
      <c r="D1707" s="86"/>
      <c r="E1707" s="75"/>
      <c r="G1707" s="86"/>
      <c r="H1707" s="75"/>
      <c r="J1707" s="86"/>
      <c r="K1707" s="75"/>
      <c r="M1707" s="86"/>
      <c r="N1707" s="75"/>
      <c r="P1707" s="86"/>
      <c r="Q1707" s="75"/>
      <c r="S1707" s="86"/>
      <c r="T1707" s="75"/>
      <c r="V1707" s="86"/>
      <c r="W1707" s="75"/>
      <c r="Y1707" s="86"/>
      <c r="Z1707" s="75"/>
      <c r="AB1707" s="86"/>
      <c r="AC1707" s="75"/>
      <c r="AE1707" s="86"/>
      <c r="AF1707" s="75"/>
      <c r="AH1707" s="86"/>
      <c r="AI1707" s="75"/>
      <c r="AK1707" s="86"/>
      <c r="AL1707" s="75"/>
    </row>
    <row r="1708" spans="1:38" x14ac:dyDescent="0.2">
      <c r="A1708" s="31"/>
      <c r="B1708" s="83"/>
      <c r="D1708" s="86"/>
      <c r="E1708" s="75"/>
      <c r="G1708" s="86"/>
      <c r="H1708" s="75"/>
      <c r="J1708" s="86"/>
      <c r="K1708" s="75"/>
      <c r="M1708" s="86"/>
      <c r="N1708" s="75"/>
      <c r="P1708" s="86"/>
      <c r="Q1708" s="75"/>
      <c r="S1708" s="86"/>
      <c r="T1708" s="75"/>
      <c r="V1708" s="86"/>
      <c r="W1708" s="75"/>
      <c r="Y1708" s="86"/>
      <c r="Z1708" s="75"/>
      <c r="AB1708" s="86"/>
      <c r="AC1708" s="75"/>
      <c r="AE1708" s="86"/>
      <c r="AF1708" s="75"/>
      <c r="AH1708" s="86"/>
      <c r="AI1708" s="75"/>
      <c r="AK1708" s="86"/>
      <c r="AL1708" s="75"/>
    </row>
    <row r="1709" spans="1:38" x14ac:dyDescent="0.2">
      <c r="A1709" s="31"/>
      <c r="B1709" s="83"/>
      <c r="D1709" s="86"/>
      <c r="E1709" s="75"/>
      <c r="G1709" s="86"/>
      <c r="H1709" s="75"/>
      <c r="J1709" s="86"/>
      <c r="K1709" s="75"/>
      <c r="M1709" s="86"/>
      <c r="N1709" s="75"/>
      <c r="P1709" s="86"/>
      <c r="Q1709" s="75"/>
      <c r="S1709" s="86"/>
      <c r="T1709" s="75"/>
      <c r="V1709" s="86"/>
      <c r="W1709" s="75"/>
      <c r="Y1709" s="86"/>
      <c r="Z1709" s="75"/>
      <c r="AB1709" s="86"/>
      <c r="AC1709" s="75"/>
      <c r="AE1709" s="86"/>
      <c r="AF1709" s="75"/>
      <c r="AH1709" s="86"/>
      <c r="AI1709" s="75"/>
      <c r="AK1709" s="86"/>
      <c r="AL1709" s="75"/>
    </row>
    <row r="1710" spans="1:38" x14ac:dyDescent="0.2">
      <c r="A1710" s="31"/>
      <c r="B1710" s="83"/>
      <c r="D1710" s="86"/>
      <c r="E1710" s="75"/>
      <c r="G1710" s="86"/>
      <c r="H1710" s="75"/>
      <c r="J1710" s="86"/>
      <c r="K1710" s="75"/>
      <c r="M1710" s="86"/>
      <c r="N1710" s="75"/>
      <c r="P1710" s="86"/>
      <c r="Q1710" s="75"/>
      <c r="S1710" s="86"/>
      <c r="T1710" s="75"/>
      <c r="V1710" s="86"/>
      <c r="W1710" s="75"/>
      <c r="Y1710" s="86"/>
      <c r="Z1710" s="75"/>
      <c r="AB1710" s="86"/>
      <c r="AC1710" s="75"/>
      <c r="AE1710" s="86"/>
      <c r="AF1710" s="75"/>
      <c r="AH1710" s="86"/>
      <c r="AI1710" s="75"/>
      <c r="AK1710" s="86"/>
      <c r="AL1710" s="75"/>
    </row>
    <row r="1711" spans="1:38" x14ac:dyDescent="0.2">
      <c r="A1711" s="31"/>
      <c r="B1711" s="83"/>
      <c r="D1711" s="86"/>
      <c r="E1711" s="75"/>
      <c r="G1711" s="86"/>
      <c r="H1711" s="75"/>
      <c r="J1711" s="86"/>
      <c r="K1711" s="75"/>
      <c r="M1711" s="86"/>
      <c r="N1711" s="75"/>
      <c r="P1711" s="86"/>
      <c r="Q1711" s="75"/>
      <c r="S1711" s="86"/>
      <c r="T1711" s="75"/>
      <c r="V1711" s="86"/>
      <c r="W1711" s="75"/>
      <c r="Y1711" s="86"/>
      <c r="Z1711" s="75"/>
      <c r="AB1711" s="86"/>
      <c r="AC1711" s="75"/>
      <c r="AE1711" s="86"/>
      <c r="AF1711" s="75"/>
      <c r="AH1711" s="86"/>
      <c r="AI1711" s="75"/>
      <c r="AK1711" s="86"/>
      <c r="AL1711" s="75"/>
    </row>
    <row r="1712" spans="1:38" x14ac:dyDescent="0.2">
      <c r="A1712" s="31"/>
      <c r="B1712" s="83"/>
      <c r="D1712" s="86"/>
      <c r="E1712" s="75"/>
      <c r="G1712" s="86"/>
      <c r="H1712" s="75"/>
      <c r="J1712" s="86"/>
      <c r="K1712" s="75"/>
      <c r="M1712" s="86"/>
      <c r="N1712" s="75"/>
      <c r="P1712" s="86"/>
      <c r="Q1712" s="75"/>
      <c r="S1712" s="86"/>
      <c r="T1712" s="75"/>
      <c r="V1712" s="86"/>
      <c r="W1712" s="75"/>
      <c r="Y1712" s="86"/>
      <c r="Z1712" s="75"/>
      <c r="AB1712" s="86"/>
      <c r="AC1712" s="75"/>
      <c r="AE1712" s="86"/>
      <c r="AF1712" s="75"/>
      <c r="AH1712" s="86"/>
      <c r="AI1712" s="75"/>
      <c r="AK1712" s="86"/>
      <c r="AL1712" s="75"/>
    </row>
    <row r="1713" spans="1:38" x14ac:dyDescent="0.2">
      <c r="A1713" s="31"/>
      <c r="B1713" s="83"/>
      <c r="D1713" s="86"/>
      <c r="E1713" s="75"/>
      <c r="G1713" s="86"/>
      <c r="H1713" s="75"/>
      <c r="J1713" s="86"/>
      <c r="K1713" s="75"/>
      <c r="M1713" s="86"/>
      <c r="N1713" s="75"/>
      <c r="P1713" s="86"/>
      <c r="Q1713" s="75"/>
      <c r="S1713" s="86"/>
      <c r="T1713" s="75"/>
      <c r="V1713" s="86"/>
      <c r="W1713" s="75"/>
      <c r="Y1713" s="86"/>
      <c r="Z1713" s="75"/>
      <c r="AB1713" s="86"/>
      <c r="AC1713" s="75"/>
      <c r="AE1713" s="86"/>
      <c r="AF1713" s="75"/>
      <c r="AH1713" s="86"/>
      <c r="AI1713" s="75"/>
      <c r="AK1713" s="86"/>
      <c r="AL1713" s="75"/>
    </row>
    <row r="1714" spans="1:38" x14ac:dyDescent="0.2">
      <c r="A1714" s="31"/>
      <c r="B1714" s="83"/>
      <c r="D1714" s="86"/>
      <c r="E1714" s="75"/>
      <c r="G1714" s="86"/>
      <c r="H1714" s="75"/>
      <c r="J1714" s="86"/>
      <c r="K1714" s="75"/>
      <c r="M1714" s="86"/>
      <c r="N1714" s="75"/>
      <c r="P1714" s="86"/>
      <c r="Q1714" s="75"/>
      <c r="S1714" s="86"/>
      <c r="T1714" s="75"/>
      <c r="V1714" s="86"/>
      <c r="W1714" s="75"/>
      <c r="Y1714" s="86"/>
      <c r="Z1714" s="75"/>
      <c r="AB1714" s="86"/>
      <c r="AC1714" s="75"/>
      <c r="AE1714" s="86"/>
      <c r="AF1714" s="75"/>
      <c r="AH1714" s="86"/>
      <c r="AI1714" s="75"/>
      <c r="AK1714" s="86"/>
      <c r="AL1714" s="75"/>
    </row>
    <row r="1715" spans="1:38" x14ac:dyDescent="0.2">
      <c r="A1715" s="31"/>
      <c r="B1715" s="83"/>
      <c r="D1715" s="86"/>
      <c r="E1715" s="75"/>
      <c r="G1715" s="86"/>
      <c r="H1715" s="75"/>
      <c r="J1715" s="86"/>
      <c r="K1715" s="75"/>
      <c r="M1715" s="86"/>
      <c r="N1715" s="75"/>
      <c r="P1715" s="86"/>
      <c r="Q1715" s="75"/>
      <c r="S1715" s="86"/>
      <c r="T1715" s="75"/>
      <c r="V1715" s="86"/>
      <c r="W1715" s="75"/>
      <c r="Y1715" s="86"/>
      <c r="Z1715" s="75"/>
      <c r="AB1715" s="86"/>
      <c r="AC1715" s="75"/>
      <c r="AE1715" s="86"/>
      <c r="AF1715" s="75"/>
      <c r="AH1715" s="86"/>
      <c r="AI1715" s="75"/>
      <c r="AK1715" s="86"/>
      <c r="AL1715" s="75"/>
    </row>
    <row r="1716" spans="1:38" x14ac:dyDescent="0.2">
      <c r="A1716" s="31"/>
      <c r="B1716" s="83"/>
      <c r="D1716" s="86"/>
      <c r="E1716" s="75"/>
      <c r="G1716" s="86"/>
      <c r="H1716" s="75"/>
      <c r="J1716" s="86"/>
      <c r="K1716" s="75"/>
      <c r="M1716" s="86"/>
      <c r="N1716" s="75"/>
      <c r="P1716" s="86"/>
      <c r="Q1716" s="75"/>
      <c r="S1716" s="86"/>
      <c r="T1716" s="75"/>
      <c r="V1716" s="86"/>
      <c r="W1716" s="75"/>
      <c r="Y1716" s="86"/>
      <c r="Z1716" s="75"/>
      <c r="AB1716" s="86"/>
      <c r="AC1716" s="75"/>
      <c r="AE1716" s="86"/>
      <c r="AF1716" s="75"/>
      <c r="AH1716" s="86"/>
      <c r="AI1716" s="75"/>
      <c r="AK1716" s="86"/>
      <c r="AL1716" s="75"/>
    </row>
    <row r="1717" spans="1:38" x14ac:dyDescent="0.2">
      <c r="A1717" s="31"/>
      <c r="B1717" s="83"/>
      <c r="D1717" s="86"/>
      <c r="E1717" s="75"/>
      <c r="G1717" s="86"/>
      <c r="H1717" s="75"/>
      <c r="J1717" s="86"/>
      <c r="K1717" s="75"/>
      <c r="M1717" s="86"/>
      <c r="N1717" s="75"/>
      <c r="P1717" s="86"/>
      <c r="Q1717" s="75"/>
      <c r="S1717" s="86"/>
      <c r="T1717" s="75"/>
      <c r="V1717" s="86"/>
      <c r="W1717" s="75"/>
      <c r="Y1717" s="86"/>
      <c r="Z1717" s="75"/>
      <c r="AB1717" s="86"/>
      <c r="AC1717" s="75"/>
      <c r="AE1717" s="86"/>
      <c r="AF1717" s="75"/>
      <c r="AH1717" s="86"/>
      <c r="AI1717" s="75"/>
      <c r="AK1717" s="86"/>
      <c r="AL1717" s="75"/>
    </row>
    <row r="1718" spans="1:38" x14ac:dyDescent="0.2">
      <c r="A1718" s="31"/>
      <c r="B1718" s="83"/>
      <c r="D1718" s="86"/>
      <c r="E1718" s="75"/>
      <c r="G1718" s="86"/>
      <c r="H1718" s="75"/>
      <c r="J1718" s="86"/>
      <c r="K1718" s="75"/>
      <c r="M1718" s="86"/>
      <c r="N1718" s="75"/>
      <c r="P1718" s="86"/>
      <c r="Q1718" s="75"/>
      <c r="S1718" s="86"/>
      <c r="T1718" s="75"/>
      <c r="V1718" s="86"/>
      <c r="W1718" s="75"/>
      <c r="Y1718" s="86"/>
      <c r="Z1718" s="75"/>
      <c r="AB1718" s="86"/>
      <c r="AC1718" s="75"/>
      <c r="AE1718" s="86"/>
      <c r="AF1718" s="75"/>
      <c r="AH1718" s="86"/>
      <c r="AI1718" s="75"/>
      <c r="AK1718" s="86"/>
      <c r="AL1718" s="75"/>
    </row>
    <row r="1719" spans="1:38" x14ac:dyDescent="0.2">
      <c r="A1719" s="31"/>
      <c r="B1719" s="83"/>
      <c r="D1719" s="86"/>
      <c r="E1719" s="75"/>
      <c r="G1719" s="86"/>
      <c r="H1719" s="75"/>
      <c r="J1719" s="86"/>
      <c r="K1719" s="75"/>
      <c r="M1719" s="86"/>
      <c r="N1719" s="75"/>
      <c r="P1719" s="86"/>
      <c r="Q1719" s="75"/>
      <c r="S1719" s="86"/>
      <c r="T1719" s="75"/>
      <c r="V1719" s="86"/>
      <c r="W1719" s="75"/>
      <c r="Y1719" s="86"/>
      <c r="Z1719" s="75"/>
      <c r="AB1719" s="86"/>
      <c r="AC1719" s="75"/>
      <c r="AE1719" s="86"/>
      <c r="AF1719" s="75"/>
      <c r="AH1719" s="86"/>
      <c r="AI1719" s="75"/>
      <c r="AK1719" s="86"/>
      <c r="AL1719" s="75"/>
    </row>
    <row r="1720" spans="1:38" x14ac:dyDescent="0.2">
      <c r="A1720" s="31"/>
      <c r="B1720" s="83"/>
      <c r="D1720" s="86"/>
      <c r="E1720" s="75"/>
      <c r="G1720" s="86"/>
      <c r="H1720" s="75"/>
      <c r="J1720" s="86"/>
      <c r="K1720" s="75"/>
      <c r="M1720" s="86"/>
      <c r="N1720" s="75"/>
      <c r="P1720" s="86"/>
      <c r="Q1720" s="75"/>
      <c r="S1720" s="86"/>
      <c r="T1720" s="75"/>
      <c r="V1720" s="86"/>
      <c r="W1720" s="75"/>
      <c r="Y1720" s="86"/>
      <c r="Z1720" s="75"/>
      <c r="AB1720" s="86"/>
      <c r="AC1720" s="75"/>
      <c r="AE1720" s="86"/>
      <c r="AF1720" s="75"/>
      <c r="AH1720" s="86"/>
      <c r="AI1720" s="75"/>
      <c r="AK1720" s="86"/>
      <c r="AL1720" s="75"/>
    </row>
    <row r="1721" spans="1:38" x14ac:dyDescent="0.2">
      <c r="A1721" s="31"/>
      <c r="B1721" s="83"/>
      <c r="D1721" s="86"/>
      <c r="E1721" s="75"/>
      <c r="G1721" s="86"/>
      <c r="H1721" s="75"/>
      <c r="J1721" s="86"/>
      <c r="K1721" s="75"/>
      <c r="M1721" s="86"/>
      <c r="N1721" s="75"/>
      <c r="P1721" s="86"/>
      <c r="Q1721" s="75"/>
      <c r="S1721" s="86"/>
      <c r="T1721" s="75"/>
      <c r="V1721" s="86"/>
      <c r="W1721" s="75"/>
      <c r="Y1721" s="86"/>
      <c r="Z1721" s="75"/>
      <c r="AB1721" s="86"/>
      <c r="AC1721" s="75"/>
      <c r="AE1721" s="86"/>
      <c r="AF1721" s="75"/>
      <c r="AH1721" s="86"/>
      <c r="AI1721" s="75"/>
      <c r="AK1721" s="86"/>
      <c r="AL1721" s="75"/>
    </row>
    <row r="1722" spans="1:38" x14ac:dyDescent="0.2">
      <c r="A1722" s="31"/>
      <c r="B1722" s="83"/>
      <c r="D1722" s="86"/>
      <c r="E1722" s="75"/>
      <c r="G1722" s="86"/>
      <c r="H1722" s="75"/>
      <c r="J1722" s="86"/>
      <c r="K1722" s="75"/>
      <c r="M1722" s="86"/>
      <c r="N1722" s="75"/>
      <c r="P1722" s="86"/>
      <c r="Q1722" s="75"/>
      <c r="S1722" s="86"/>
      <c r="T1722" s="75"/>
      <c r="V1722" s="86"/>
      <c r="W1722" s="75"/>
      <c r="Y1722" s="86"/>
      <c r="Z1722" s="75"/>
      <c r="AB1722" s="86"/>
      <c r="AC1722" s="75"/>
      <c r="AE1722" s="86"/>
      <c r="AF1722" s="75"/>
      <c r="AH1722" s="86"/>
      <c r="AI1722" s="75"/>
      <c r="AK1722" s="86"/>
      <c r="AL1722" s="75"/>
    </row>
    <row r="1723" spans="1:38" x14ac:dyDescent="0.2">
      <c r="A1723" s="31"/>
      <c r="B1723" s="83"/>
      <c r="D1723" s="86"/>
      <c r="E1723" s="75"/>
      <c r="G1723" s="86"/>
      <c r="H1723" s="75"/>
      <c r="J1723" s="86"/>
      <c r="K1723" s="75"/>
      <c r="M1723" s="86"/>
      <c r="N1723" s="75"/>
      <c r="P1723" s="86"/>
      <c r="Q1723" s="75"/>
      <c r="S1723" s="86"/>
      <c r="T1723" s="75"/>
      <c r="V1723" s="86"/>
      <c r="W1723" s="75"/>
      <c r="Y1723" s="86"/>
      <c r="Z1723" s="75"/>
      <c r="AB1723" s="86"/>
      <c r="AC1723" s="75"/>
      <c r="AE1723" s="86"/>
      <c r="AF1723" s="75"/>
      <c r="AH1723" s="86"/>
      <c r="AI1723" s="75"/>
      <c r="AK1723" s="86"/>
      <c r="AL1723" s="75"/>
    </row>
    <row r="1724" spans="1:38" x14ac:dyDescent="0.2">
      <c r="A1724" s="31"/>
      <c r="B1724" s="83"/>
      <c r="D1724" s="86"/>
      <c r="E1724" s="75"/>
      <c r="G1724" s="86"/>
      <c r="H1724" s="75"/>
      <c r="J1724" s="86"/>
      <c r="K1724" s="75"/>
      <c r="M1724" s="86"/>
      <c r="N1724" s="75"/>
      <c r="P1724" s="86"/>
      <c r="Q1724" s="75"/>
      <c r="S1724" s="86"/>
      <c r="T1724" s="75"/>
      <c r="V1724" s="86"/>
      <c r="W1724" s="75"/>
      <c r="Y1724" s="86"/>
      <c r="Z1724" s="75"/>
      <c r="AB1724" s="86"/>
      <c r="AC1724" s="75"/>
      <c r="AE1724" s="86"/>
      <c r="AF1724" s="75"/>
      <c r="AH1724" s="86"/>
      <c r="AI1724" s="75"/>
      <c r="AK1724" s="86"/>
      <c r="AL1724" s="75"/>
    </row>
    <row r="1725" spans="1:38" x14ac:dyDescent="0.2">
      <c r="A1725" s="31"/>
      <c r="B1725" s="83"/>
      <c r="D1725" s="86"/>
      <c r="E1725" s="75"/>
      <c r="G1725" s="86"/>
      <c r="H1725" s="75"/>
      <c r="J1725" s="86"/>
      <c r="K1725" s="75"/>
      <c r="M1725" s="86"/>
      <c r="N1725" s="75"/>
      <c r="P1725" s="86"/>
      <c r="Q1725" s="75"/>
      <c r="S1725" s="86"/>
      <c r="T1725" s="75"/>
      <c r="V1725" s="86"/>
      <c r="W1725" s="75"/>
      <c r="Y1725" s="86"/>
      <c r="Z1725" s="75"/>
      <c r="AB1725" s="86"/>
      <c r="AC1725" s="75"/>
      <c r="AE1725" s="86"/>
      <c r="AF1725" s="75"/>
      <c r="AH1725" s="86"/>
      <c r="AI1725" s="75"/>
      <c r="AK1725" s="86"/>
      <c r="AL1725" s="75"/>
    </row>
    <row r="1726" spans="1:38" x14ac:dyDescent="0.2">
      <c r="A1726" s="31"/>
      <c r="B1726" s="83"/>
      <c r="D1726" s="86"/>
      <c r="E1726" s="75"/>
      <c r="G1726" s="86"/>
      <c r="H1726" s="75"/>
      <c r="J1726" s="86"/>
      <c r="K1726" s="75"/>
      <c r="M1726" s="86"/>
      <c r="N1726" s="75"/>
      <c r="P1726" s="86"/>
      <c r="Q1726" s="75"/>
      <c r="S1726" s="86"/>
      <c r="T1726" s="75"/>
      <c r="V1726" s="86"/>
      <c r="W1726" s="75"/>
      <c r="Y1726" s="86"/>
      <c r="Z1726" s="75"/>
      <c r="AB1726" s="86"/>
      <c r="AC1726" s="75"/>
      <c r="AE1726" s="86"/>
      <c r="AF1726" s="75"/>
      <c r="AH1726" s="86"/>
      <c r="AI1726" s="75"/>
      <c r="AK1726" s="86"/>
      <c r="AL1726" s="75"/>
    </row>
    <row r="1727" spans="1:38" x14ac:dyDescent="0.2">
      <c r="A1727" s="31"/>
      <c r="B1727" s="83"/>
      <c r="D1727" s="86"/>
      <c r="E1727" s="75"/>
      <c r="G1727" s="86"/>
      <c r="H1727" s="75"/>
      <c r="J1727" s="86"/>
      <c r="K1727" s="75"/>
      <c r="M1727" s="86"/>
      <c r="N1727" s="75"/>
      <c r="P1727" s="86"/>
      <c r="Q1727" s="75"/>
      <c r="S1727" s="86"/>
      <c r="T1727" s="75"/>
      <c r="V1727" s="86"/>
      <c r="W1727" s="75"/>
      <c r="Y1727" s="86"/>
      <c r="Z1727" s="75"/>
      <c r="AB1727" s="86"/>
      <c r="AC1727" s="75"/>
      <c r="AE1727" s="86"/>
      <c r="AF1727" s="75"/>
      <c r="AH1727" s="86"/>
      <c r="AI1727" s="75"/>
      <c r="AK1727" s="86"/>
      <c r="AL1727" s="75"/>
    </row>
    <row r="1728" spans="1:38" x14ac:dyDescent="0.2">
      <c r="A1728" s="31"/>
      <c r="B1728" s="83"/>
      <c r="D1728" s="86"/>
      <c r="E1728" s="75"/>
      <c r="G1728" s="86"/>
      <c r="H1728" s="75"/>
      <c r="J1728" s="86"/>
      <c r="K1728" s="75"/>
      <c r="M1728" s="86"/>
      <c r="N1728" s="75"/>
      <c r="P1728" s="86"/>
      <c r="Q1728" s="75"/>
      <c r="S1728" s="86"/>
      <c r="T1728" s="75"/>
      <c r="V1728" s="86"/>
      <c r="W1728" s="75"/>
      <c r="Y1728" s="86"/>
      <c r="Z1728" s="75"/>
      <c r="AB1728" s="86"/>
      <c r="AC1728" s="75"/>
      <c r="AE1728" s="86"/>
      <c r="AF1728" s="75"/>
      <c r="AH1728" s="86"/>
      <c r="AI1728" s="75"/>
      <c r="AK1728" s="86"/>
      <c r="AL1728" s="75"/>
    </row>
    <row r="1729" spans="1:38" x14ac:dyDescent="0.2">
      <c r="A1729" s="31"/>
      <c r="B1729" s="83"/>
      <c r="D1729" s="86"/>
      <c r="E1729" s="75"/>
      <c r="G1729" s="86"/>
      <c r="H1729" s="75"/>
      <c r="J1729" s="86"/>
      <c r="K1729" s="75"/>
      <c r="M1729" s="86"/>
      <c r="N1729" s="75"/>
      <c r="P1729" s="86"/>
      <c r="Q1729" s="75"/>
      <c r="S1729" s="86"/>
      <c r="T1729" s="75"/>
      <c r="V1729" s="86"/>
      <c r="W1729" s="75"/>
      <c r="Y1729" s="86"/>
      <c r="Z1729" s="75"/>
      <c r="AB1729" s="86"/>
      <c r="AC1729" s="75"/>
      <c r="AE1729" s="86"/>
      <c r="AF1729" s="75"/>
      <c r="AH1729" s="86"/>
      <c r="AI1729" s="75"/>
      <c r="AK1729" s="86"/>
      <c r="AL1729" s="75"/>
    </row>
    <row r="1730" spans="1:38" x14ac:dyDescent="0.2">
      <c r="A1730" s="31"/>
      <c r="B1730" s="83"/>
      <c r="D1730" s="86"/>
      <c r="E1730" s="75"/>
      <c r="G1730" s="86"/>
      <c r="H1730" s="75"/>
      <c r="J1730" s="86"/>
      <c r="K1730" s="75"/>
      <c r="M1730" s="86"/>
      <c r="N1730" s="75"/>
      <c r="P1730" s="86"/>
      <c r="Q1730" s="75"/>
      <c r="S1730" s="86"/>
      <c r="T1730" s="75"/>
      <c r="V1730" s="86"/>
      <c r="W1730" s="75"/>
      <c r="Y1730" s="86"/>
      <c r="Z1730" s="75"/>
      <c r="AB1730" s="86"/>
      <c r="AC1730" s="75"/>
      <c r="AE1730" s="86"/>
      <c r="AF1730" s="75"/>
      <c r="AH1730" s="86"/>
      <c r="AI1730" s="75"/>
      <c r="AK1730" s="86"/>
      <c r="AL1730" s="75"/>
    </row>
    <row r="1731" spans="1:38" x14ac:dyDescent="0.2">
      <c r="A1731" s="31"/>
      <c r="B1731" s="83"/>
      <c r="D1731" s="86"/>
      <c r="E1731" s="75"/>
      <c r="G1731" s="86"/>
      <c r="H1731" s="75"/>
      <c r="J1731" s="86"/>
      <c r="K1731" s="75"/>
      <c r="M1731" s="86"/>
      <c r="N1731" s="75"/>
      <c r="P1731" s="86"/>
      <c r="Q1731" s="75"/>
      <c r="S1731" s="86"/>
      <c r="T1731" s="75"/>
      <c r="V1731" s="86"/>
      <c r="W1731" s="75"/>
      <c r="Y1731" s="86"/>
      <c r="Z1731" s="75"/>
      <c r="AB1731" s="86"/>
      <c r="AC1731" s="75"/>
      <c r="AE1731" s="86"/>
      <c r="AF1731" s="75"/>
      <c r="AH1731" s="86"/>
      <c r="AI1731" s="75"/>
      <c r="AK1731" s="86"/>
      <c r="AL1731" s="75"/>
    </row>
    <row r="1732" spans="1:38" x14ac:dyDescent="0.2">
      <c r="A1732" s="31"/>
      <c r="B1732" s="83"/>
      <c r="D1732" s="86"/>
      <c r="E1732" s="75"/>
      <c r="G1732" s="86"/>
      <c r="H1732" s="75"/>
      <c r="J1732" s="86"/>
      <c r="K1732" s="75"/>
      <c r="M1732" s="86"/>
      <c r="N1732" s="75"/>
      <c r="P1732" s="86"/>
      <c r="Q1732" s="75"/>
      <c r="S1732" s="86"/>
      <c r="T1732" s="75"/>
      <c r="V1732" s="86"/>
      <c r="W1732" s="75"/>
      <c r="Y1732" s="86"/>
      <c r="Z1732" s="75"/>
      <c r="AB1732" s="86"/>
      <c r="AC1732" s="75"/>
      <c r="AE1732" s="86"/>
      <c r="AF1732" s="75"/>
      <c r="AH1732" s="86"/>
      <c r="AI1732" s="75"/>
      <c r="AK1732" s="86"/>
      <c r="AL1732" s="75"/>
    </row>
    <row r="1733" spans="1:38" x14ac:dyDescent="0.2">
      <c r="A1733" s="31"/>
      <c r="B1733" s="83"/>
      <c r="D1733" s="86"/>
      <c r="E1733" s="75"/>
      <c r="G1733" s="86"/>
      <c r="H1733" s="75"/>
      <c r="J1733" s="86"/>
      <c r="K1733" s="75"/>
      <c r="M1733" s="86"/>
      <c r="N1733" s="75"/>
      <c r="P1733" s="86"/>
      <c r="Q1733" s="75"/>
      <c r="S1733" s="86"/>
      <c r="T1733" s="75"/>
      <c r="V1733" s="86"/>
      <c r="W1733" s="75"/>
      <c r="Y1733" s="86"/>
      <c r="Z1733" s="75"/>
      <c r="AB1733" s="86"/>
      <c r="AC1733" s="75"/>
      <c r="AE1733" s="86"/>
      <c r="AF1733" s="75"/>
      <c r="AH1733" s="86"/>
      <c r="AI1733" s="75"/>
      <c r="AK1733" s="86"/>
      <c r="AL1733" s="75"/>
    </row>
    <row r="1734" spans="1:38" x14ac:dyDescent="0.2">
      <c r="A1734" s="31"/>
      <c r="B1734" s="83"/>
      <c r="D1734" s="86"/>
      <c r="E1734" s="75"/>
      <c r="G1734" s="86"/>
      <c r="H1734" s="75"/>
      <c r="J1734" s="86"/>
      <c r="K1734" s="75"/>
      <c r="M1734" s="86"/>
      <c r="N1734" s="75"/>
      <c r="P1734" s="86"/>
      <c r="Q1734" s="75"/>
      <c r="S1734" s="86"/>
      <c r="T1734" s="75"/>
      <c r="V1734" s="86"/>
      <c r="W1734" s="75"/>
      <c r="Y1734" s="86"/>
      <c r="Z1734" s="75"/>
      <c r="AB1734" s="86"/>
      <c r="AC1734" s="75"/>
      <c r="AE1734" s="86"/>
      <c r="AF1734" s="75"/>
      <c r="AH1734" s="86"/>
      <c r="AI1734" s="75"/>
      <c r="AK1734" s="86"/>
      <c r="AL1734" s="75"/>
    </row>
    <row r="1735" spans="1:38" x14ac:dyDescent="0.2">
      <c r="A1735" s="31"/>
      <c r="B1735" s="83"/>
      <c r="D1735" s="86"/>
      <c r="E1735" s="75"/>
      <c r="G1735" s="86"/>
      <c r="H1735" s="75"/>
      <c r="J1735" s="86"/>
      <c r="K1735" s="75"/>
      <c r="M1735" s="86"/>
      <c r="N1735" s="75"/>
      <c r="P1735" s="86"/>
      <c r="Q1735" s="75"/>
      <c r="S1735" s="86"/>
      <c r="T1735" s="75"/>
      <c r="V1735" s="86"/>
      <c r="W1735" s="75"/>
      <c r="Y1735" s="86"/>
      <c r="Z1735" s="75"/>
      <c r="AB1735" s="86"/>
      <c r="AC1735" s="75"/>
      <c r="AE1735" s="86"/>
      <c r="AF1735" s="75"/>
      <c r="AH1735" s="86"/>
      <c r="AI1735" s="75"/>
      <c r="AK1735" s="86"/>
      <c r="AL1735" s="75"/>
    </row>
    <row r="1736" spans="1:38" x14ac:dyDescent="0.2">
      <c r="A1736" s="31"/>
      <c r="B1736" s="83"/>
      <c r="D1736" s="86"/>
      <c r="E1736" s="75"/>
      <c r="G1736" s="86"/>
      <c r="H1736" s="75"/>
      <c r="J1736" s="86"/>
      <c r="K1736" s="75"/>
      <c r="M1736" s="86"/>
      <c r="N1736" s="75"/>
      <c r="P1736" s="86"/>
      <c r="Q1736" s="75"/>
      <c r="S1736" s="86"/>
      <c r="T1736" s="75"/>
      <c r="V1736" s="86"/>
      <c r="W1736" s="75"/>
      <c r="Y1736" s="86"/>
      <c r="Z1736" s="75"/>
      <c r="AB1736" s="86"/>
      <c r="AC1736" s="75"/>
      <c r="AE1736" s="86"/>
      <c r="AF1736" s="75"/>
      <c r="AH1736" s="86"/>
      <c r="AI1736" s="75"/>
      <c r="AK1736" s="86"/>
      <c r="AL1736" s="75"/>
    </row>
    <row r="1737" spans="1:38" x14ac:dyDescent="0.2">
      <c r="A1737" s="31"/>
      <c r="B1737" s="83"/>
      <c r="D1737" s="86"/>
      <c r="E1737" s="75"/>
      <c r="G1737" s="86"/>
      <c r="H1737" s="75"/>
      <c r="J1737" s="86"/>
      <c r="K1737" s="75"/>
      <c r="M1737" s="86"/>
      <c r="N1737" s="75"/>
      <c r="P1737" s="86"/>
      <c r="Q1737" s="75"/>
      <c r="S1737" s="86"/>
      <c r="T1737" s="75"/>
      <c r="V1737" s="86"/>
      <c r="W1737" s="75"/>
      <c r="Y1737" s="86"/>
      <c r="Z1737" s="75"/>
      <c r="AB1737" s="86"/>
      <c r="AC1737" s="75"/>
      <c r="AE1737" s="86"/>
      <c r="AF1737" s="75"/>
      <c r="AH1737" s="86"/>
      <c r="AI1737" s="75"/>
      <c r="AK1737" s="86"/>
      <c r="AL1737" s="75"/>
    </row>
    <row r="1738" spans="1:38" x14ac:dyDescent="0.2">
      <c r="A1738" s="31"/>
      <c r="B1738" s="83"/>
      <c r="D1738" s="86"/>
      <c r="E1738" s="75"/>
      <c r="G1738" s="86"/>
      <c r="H1738" s="75"/>
      <c r="J1738" s="86"/>
      <c r="K1738" s="75"/>
      <c r="M1738" s="86"/>
      <c r="N1738" s="75"/>
      <c r="P1738" s="86"/>
      <c r="Q1738" s="75"/>
      <c r="S1738" s="86"/>
      <c r="T1738" s="75"/>
      <c r="V1738" s="86"/>
      <c r="W1738" s="75"/>
      <c r="Y1738" s="86"/>
      <c r="Z1738" s="75"/>
      <c r="AB1738" s="86"/>
      <c r="AC1738" s="75"/>
      <c r="AE1738" s="86"/>
      <c r="AF1738" s="75"/>
      <c r="AH1738" s="86"/>
      <c r="AI1738" s="75"/>
      <c r="AK1738" s="86"/>
      <c r="AL1738" s="75"/>
    </row>
    <row r="1739" spans="1:38" x14ac:dyDescent="0.2">
      <c r="A1739" s="31"/>
      <c r="B1739" s="83"/>
      <c r="D1739" s="86"/>
      <c r="E1739" s="75"/>
      <c r="G1739" s="86"/>
      <c r="H1739" s="75"/>
      <c r="J1739" s="86"/>
      <c r="K1739" s="75"/>
      <c r="M1739" s="86"/>
      <c r="N1739" s="75"/>
      <c r="P1739" s="86"/>
      <c r="Q1739" s="75"/>
      <c r="S1739" s="86"/>
      <c r="T1739" s="75"/>
      <c r="V1739" s="86"/>
      <c r="W1739" s="75"/>
      <c r="Y1739" s="86"/>
      <c r="Z1739" s="75"/>
      <c r="AB1739" s="86"/>
      <c r="AC1739" s="75"/>
      <c r="AE1739" s="86"/>
      <c r="AF1739" s="75"/>
      <c r="AH1739" s="86"/>
      <c r="AI1739" s="75"/>
      <c r="AK1739" s="86"/>
      <c r="AL1739" s="75"/>
    </row>
    <row r="1740" spans="1:38" x14ac:dyDescent="0.2">
      <c r="A1740" s="31"/>
      <c r="B1740" s="83"/>
      <c r="D1740" s="86"/>
      <c r="E1740" s="75"/>
      <c r="G1740" s="86"/>
      <c r="H1740" s="75"/>
      <c r="J1740" s="86"/>
      <c r="K1740" s="75"/>
      <c r="M1740" s="86"/>
      <c r="N1740" s="75"/>
      <c r="P1740" s="86"/>
      <c r="Q1740" s="75"/>
      <c r="S1740" s="86"/>
      <c r="T1740" s="75"/>
      <c r="V1740" s="86"/>
      <c r="W1740" s="75"/>
      <c r="Y1740" s="86"/>
      <c r="Z1740" s="75"/>
      <c r="AB1740" s="86"/>
      <c r="AC1740" s="75"/>
      <c r="AE1740" s="86"/>
      <c r="AF1740" s="75"/>
      <c r="AH1740" s="86"/>
      <c r="AI1740" s="75"/>
      <c r="AK1740" s="86"/>
      <c r="AL1740" s="75"/>
    </row>
    <row r="1741" spans="1:38" x14ac:dyDescent="0.2">
      <c r="A1741" s="31"/>
      <c r="B1741" s="83"/>
      <c r="D1741" s="86"/>
      <c r="E1741" s="75"/>
      <c r="G1741" s="86"/>
      <c r="H1741" s="75"/>
      <c r="J1741" s="86"/>
      <c r="K1741" s="75"/>
      <c r="M1741" s="86"/>
      <c r="N1741" s="75"/>
      <c r="P1741" s="86"/>
      <c r="Q1741" s="75"/>
      <c r="S1741" s="86"/>
      <c r="T1741" s="75"/>
      <c r="V1741" s="86"/>
      <c r="W1741" s="75"/>
      <c r="Y1741" s="86"/>
      <c r="Z1741" s="75"/>
      <c r="AB1741" s="86"/>
      <c r="AC1741" s="75"/>
      <c r="AE1741" s="86"/>
      <c r="AF1741" s="75"/>
      <c r="AH1741" s="86"/>
      <c r="AI1741" s="75"/>
      <c r="AK1741" s="86"/>
      <c r="AL1741" s="75"/>
    </row>
    <row r="1742" spans="1:38" x14ac:dyDescent="0.2">
      <c r="A1742" s="31"/>
      <c r="B1742" s="83"/>
      <c r="D1742" s="86"/>
      <c r="E1742" s="75"/>
      <c r="G1742" s="86"/>
      <c r="H1742" s="75"/>
      <c r="J1742" s="86"/>
      <c r="K1742" s="75"/>
      <c r="M1742" s="86"/>
      <c r="N1742" s="75"/>
      <c r="P1742" s="86"/>
      <c r="Q1742" s="75"/>
      <c r="S1742" s="86"/>
      <c r="T1742" s="75"/>
      <c r="V1742" s="86"/>
      <c r="W1742" s="75"/>
      <c r="Y1742" s="86"/>
      <c r="Z1742" s="75"/>
      <c r="AB1742" s="86"/>
      <c r="AC1742" s="75"/>
      <c r="AE1742" s="86"/>
      <c r="AF1742" s="75"/>
      <c r="AH1742" s="86"/>
      <c r="AI1742" s="75"/>
      <c r="AK1742" s="86"/>
      <c r="AL1742" s="75"/>
    </row>
    <row r="1743" spans="1:38" x14ac:dyDescent="0.2">
      <c r="A1743" s="31"/>
      <c r="B1743" s="83"/>
      <c r="D1743" s="86"/>
      <c r="E1743" s="75"/>
      <c r="G1743" s="86"/>
      <c r="H1743" s="75"/>
      <c r="J1743" s="86"/>
      <c r="K1743" s="75"/>
      <c r="M1743" s="86"/>
      <c r="N1743" s="75"/>
      <c r="P1743" s="86"/>
      <c r="Q1743" s="75"/>
      <c r="S1743" s="86"/>
      <c r="T1743" s="75"/>
      <c r="V1743" s="86"/>
      <c r="W1743" s="75"/>
      <c r="Y1743" s="86"/>
      <c r="Z1743" s="75"/>
      <c r="AB1743" s="86"/>
      <c r="AC1743" s="75"/>
      <c r="AE1743" s="86"/>
      <c r="AF1743" s="75"/>
      <c r="AH1743" s="86"/>
      <c r="AI1743" s="75"/>
      <c r="AK1743" s="86"/>
      <c r="AL1743" s="75"/>
    </row>
    <row r="1744" spans="1:38" x14ac:dyDescent="0.2">
      <c r="A1744" s="31"/>
      <c r="B1744" s="83"/>
      <c r="D1744" s="86"/>
      <c r="E1744" s="75"/>
      <c r="G1744" s="86"/>
      <c r="H1744" s="75"/>
      <c r="J1744" s="86"/>
      <c r="K1744" s="75"/>
      <c r="M1744" s="86"/>
      <c r="N1744" s="75"/>
      <c r="P1744" s="86"/>
      <c r="Q1744" s="75"/>
      <c r="S1744" s="86"/>
      <c r="T1744" s="75"/>
      <c r="V1744" s="86"/>
      <c r="W1744" s="75"/>
      <c r="Y1744" s="86"/>
      <c r="Z1744" s="75"/>
      <c r="AB1744" s="86"/>
      <c r="AC1744" s="75"/>
      <c r="AE1744" s="86"/>
      <c r="AF1744" s="75"/>
      <c r="AH1744" s="86"/>
      <c r="AI1744" s="75"/>
      <c r="AK1744" s="86"/>
      <c r="AL1744" s="75"/>
    </row>
    <row r="1745" spans="1:38" x14ac:dyDescent="0.2">
      <c r="A1745" s="31"/>
      <c r="B1745" s="83"/>
      <c r="D1745" s="86"/>
      <c r="E1745" s="75"/>
      <c r="G1745" s="86"/>
      <c r="H1745" s="75"/>
      <c r="J1745" s="86"/>
      <c r="K1745" s="75"/>
      <c r="M1745" s="86"/>
      <c r="N1745" s="75"/>
      <c r="P1745" s="86"/>
      <c r="Q1745" s="75"/>
      <c r="S1745" s="86"/>
      <c r="T1745" s="75"/>
      <c r="V1745" s="86"/>
      <c r="W1745" s="75"/>
      <c r="Y1745" s="86"/>
      <c r="Z1745" s="75"/>
      <c r="AB1745" s="86"/>
      <c r="AC1745" s="75"/>
      <c r="AE1745" s="86"/>
      <c r="AF1745" s="75"/>
      <c r="AH1745" s="86"/>
      <c r="AI1745" s="75"/>
      <c r="AK1745" s="86"/>
      <c r="AL1745" s="75"/>
    </row>
    <row r="1746" spans="1:38" x14ac:dyDescent="0.2">
      <c r="A1746" s="31"/>
      <c r="B1746" s="83"/>
      <c r="D1746" s="86"/>
      <c r="E1746" s="75"/>
      <c r="G1746" s="86"/>
      <c r="H1746" s="75"/>
      <c r="J1746" s="86"/>
      <c r="K1746" s="75"/>
      <c r="M1746" s="86"/>
      <c r="N1746" s="75"/>
      <c r="P1746" s="86"/>
      <c r="Q1746" s="75"/>
      <c r="S1746" s="86"/>
      <c r="T1746" s="75"/>
      <c r="V1746" s="86"/>
      <c r="W1746" s="75"/>
      <c r="Y1746" s="86"/>
      <c r="Z1746" s="75"/>
      <c r="AB1746" s="86"/>
      <c r="AC1746" s="75"/>
      <c r="AE1746" s="86"/>
      <c r="AF1746" s="75"/>
      <c r="AH1746" s="86"/>
      <c r="AI1746" s="75"/>
      <c r="AK1746" s="86"/>
      <c r="AL1746" s="75"/>
    </row>
    <row r="1747" spans="1:38" x14ac:dyDescent="0.2">
      <c r="A1747" s="31"/>
      <c r="B1747" s="83"/>
      <c r="D1747" s="86"/>
      <c r="E1747" s="75"/>
      <c r="G1747" s="86"/>
      <c r="H1747" s="75"/>
      <c r="J1747" s="86"/>
      <c r="K1747" s="75"/>
      <c r="M1747" s="86"/>
      <c r="N1747" s="75"/>
      <c r="P1747" s="86"/>
      <c r="Q1747" s="75"/>
      <c r="S1747" s="86"/>
      <c r="T1747" s="75"/>
      <c r="V1747" s="86"/>
      <c r="W1747" s="75"/>
      <c r="Y1747" s="86"/>
      <c r="Z1747" s="75"/>
      <c r="AB1747" s="86"/>
      <c r="AC1747" s="75"/>
      <c r="AE1747" s="86"/>
      <c r="AF1747" s="75"/>
      <c r="AH1747" s="86"/>
      <c r="AI1747" s="75"/>
      <c r="AK1747" s="86"/>
      <c r="AL1747" s="75"/>
    </row>
    <row r="1748" spans="1:38" x14ac:dyDescent="0.2">
      <c r="A1748" s="31"/>
      <c r="B1748" s="83"/>
      <c r="D1748" s="86"/>
      <c r="E1748" s="75"/>
      <c r="G1748" s="86"/>
      <c r="H1748" s="75"/>
      <c r="J1748" s="86"/>
      <c r="K1748" s="75"/>
      <c r="M1748" s="86"/>
      <c r="N1748" s="75"/>
      <c r="P1748" s="86"/>
      <c r="Q1748" s="75"/>
      <c r="S1748" s="86"/>
      <c r="T1748" s="75"/>
      <c r="V1748" s="86"/>
      <c r="W1748" s="75"/>
      <c r="Y1748" s="86"/>
      <c r="Z1748" s="75"/>
      <c r="AB1748" s="86"/>
      <c r="AC1748" s="75"/>
      <c r="AE1748" s="86"/>
      <c r="AF1748" s="75"/>
      <c r="AH1748" s="86"/>
      <c r="AI1748" s="75"/>
      <c r="AK1748" s="86"/>
      <c r="AL1748" s="75"/>
    </row>
    <row r="1749" spans="1:38" x14ac:dyDescent="0.2">
      <c r="A1749" s="31"/>
      <c r="B1749" s="83"/>
      <c r="D1749" s="86"/>
      <c r="E1749" s="75"/>
      <c r="G1749" s="86"/>
      <c r="H1749" s="75"/>
      <c r="J1749" s="86"/>
      <c r="K1749" s="75"/>
      <c r="M1749" s="86"/>
      <c r="N1749" s="75"/>
      <c r="P1749" s="86"/>
      <c r="Q1749" s="75"/>
      <c r="S1749" s="86"/>
      <c r="T1749" s="75"/>
      <c r="V1749" s="86"/>
      <c r="W1749" s="75"/>
      <c r="Y1749" s="86"/>
      <c r="Z1749" s="75"/>
      <c r="AB1749" s="86"/>
      <c r="AC1749" s="75"/>
      <c r="AE1749" s="86"/>
      <c r="AF1749" s="75"/>
      <c r="AH1749" s="86"/>
      <c r="AI1749" s="75"/>
      <c r="AK1749" s="86"/>
      <c r="AL1749" s="75"/>
    </row>
    <row r="1750" spans="1:38" x14ac:dyDescent="0.2">
      <c r="A1750" s="31"/>
      <c r="B1750" s="83"/>
      <c r="D1750" s="86"/>
      <c r="E1750" s="75"/>
      <c r="G1750" s="86"/>
      <c r="H1750" s="75"/>
      <c r="J1750" s="86"/>
      <c r="K1750" s="75"/>
      <c r="M1750" s="86"/>
      <c r="N1750" s="75"/>
      <c r="P1750" s="86"/>
      <c r="Q1750" s="75"/>
      <c r="S1750" s="86"/>
      <c r="T1750" s="75"/>
      <c r="V1750" s="86"/>
      <c r="W1750" s="75"/>
      <c r="Y1750" s="86"/>
      <c r="Z1750" s="75"/>
      <c r="AB1750" s="86"/>
      <c r="AC1750" s="75"/>
      <c r="AE1750" s="86"/>
      <c r="AF1750" s="75"/>
      <c r="AH1750" s="86"/>
      <c r="AI1750" s="75"/>
      <c r="AK1750" s="86"/>
      <c r="AL1750" s="75"/>
    </row>
    <row r="1751" spans="1:38" x14ac:dyDescent="0.2">
      <c r="A1751" s="31"/>
      <c r="B1751" s="83"/>
      <c r="D1751" s="86"/>
      <c r="E1751" s="75"/>
      <c r="G1751" s="86"/>
      <c r="H1751" s="75"/>
      <c r="J1751" s="86"/>
      <c r="K1751" s="75"/>
      <c r="M1751" s="86"/>
      <c r="N1751" s="75"/>
      <c r="P1751" s="86"/>
      <c r="Q1751" s="75"/>
      <c r="S1751" s="86"/>
      <c r="T1751" s="75"/>
      <c r="V1751" s="86"/>
      <c r="W1751" s="75"/>
      <c r="Y1751" s="86"/>
      <c r="Z1751" s="75"/>
      <c r="AB1751" s="86"/>
      <c r="AC1751" s="75"/>
      <c r="AE1751" s="86"/>
      <c r="AF1751" s="75"/>
      <c r="AH1751" s="86"/>
      <c r="AI1751" s="75"/>
      <c r="AK1751" s="86"/>
      <c r="AL1751" s="75"/>
    </row>
    <row r="1752" spans="1:38" x14ac:dyDescent="0.2">
      <c r="A1752" s="31"/>
      <c r="B1752" s="83"/>
      <c r="D1752" s="86"/>
      <c r="E1752" s="75"/>
      <c r="G1752" s="86"/>
      <c r="H1752" s="75"/>
      <c r="J1752" s="86"/>
      <c r="K1752" s="75"/>
      <c r="M1752" s="86"/>
      <c r="N1752" s="75"/>
      <c r="P1752" s="86"/>
      <c r="Q1752" s="75"/>
      <c r="S1752" s="86"/>
      <c r="T1752" s="75"/>
      <c r="V1752" s="86"/>
      <c r="W1752" s="75"/>
      <c r="Y1752" s="86"/>
      <c r="Z1752" s="75"/>
      <c r="AB1752" s="86"/>
      <c r="AC1752" s="75"/>
      <c r="AE1752" s="86"/>
      <c r="AF1752" s="75"/>
      <c r="AH1752" s="86"/>
      <c r="AI1752" s="75"/>
      <c r="AK1752" s="86"/>
      <c r="AL1752" s="75"/>
    </row>
    <row r="1753" spans="1:38" x14ac:dyDescent="0.2">
      <c r="A1753" s="31"/>
      <c r="B1753" s="83"/>
      <c r="D1753" s="86"/>
      <c r="E1753" s="75"/>
      <c r="G1753" s="86"/>
      <c r="H1753" s="75"/>
      <c r="J1753" s="86"/>
      <c r="K1753" s="75"/>
      <c r="M1753" s="86"/>
      <c r="N1753" s="75"/>
      <c r="P1753" s="86"/>
      <c r="Q1753" s="75"/>
      <c r="S1753" s="86"/>
      <c r="T1753" s="75"/>
      <c r="V1753" s="86"/>
      <c r="W1753" s="75"/>
      <c r="Y1753" s="86"/>
      <c r="Z1753" s="75"/>
      <c r="AB1753" s="86"/>
      <c r="AC1753" s="75"/>
      <c r="AE1753" s="86"/>
      <c r="AF1753" s="75"/>
      <c r="AH1753" s="86"/>
      <c r="AI1753" s="75"/>
      <c r="AK1753" s="86"/>
      <c r="AL1753" s="75"/>
    </row>
    <row r="1754" spans="1:38" x14ac:dyDescent="0.2">
      <c r="A1754" s="31"/>
      <c r="B1754" s="83"/>
      <c r="D1754" s="86"/>
      <c r="E1754" s="75"/>
      <c r="G1754" s="86"/>
      <c r="H1754" s="75"/>
      <c r="J1754" s="86"/>
      <c r="K1754" s="75"/>
      <c r="M1754" s="86"/>
      <c r="N1754" s="75"/>
      <c r="P1754" s="86"/>
      <c r="Q1754" s="75"/>
      <c r="S1754" s="86"/>
      <c r="T1754" s="75"/>
      <c r="V1754" s="86"/>
      <c r="W1754" s="75"/>
      <c r="Y1754" s="86"/>
      <c r="Z1754" s="75"/>
      <c r="AB1754" s="86"/>
      <c r="AC1754" s="75"/>
      <c r="AE1754" s="86"/>
      <c r="AF1754" s="75"/>
      <c r="AH1754" s="86"/>
      <c r="AI1754" s="75"/>
      <c r="AK1754" s="86"/>
      <c r="AL1754" s="75"/>
    </row>
    <row r="1755" spans="1:38" x14ac:dyDescent="0.2">
      <c r="A1755" s="31"/>
      <c r="B1755" s="83"/>
      <c r="D1755" s="86"/>
      <c r="E1755" s="75"/>
      <c r="G1755" s="86"/>
      <c r="H1755" s="75"/>
      <c r="J1755" s="86"/>
      <c r="K1755" s="75"/>
      <c r="M1755" s="86"/>
      <c r="N1755" s="75"/>
      <c r="P1755" s="86"/>
      <c r="Q1755" s="75"/>
      <c r="S1755" s="86"/>
      <c r="T1755" s="75"/>
      <c r="V1755" s="86"/>
      <c r="W1755" s="75"/>
      <c r="Y1755" s="86"/>
      <c r="Z1755" s="75"/>
      <c r="AB1755" s="86"/>
      <c r="AC1755" s="75"/>
      <c r="AE1755" s="86"/>
      <c r="AF1755" s="75"/>
      <c r="AH1755" s="86"/>
      <c r="AI1755" s="75"/>
      <c r="AK1755" s="86"/>
      <c r="AL1755" s="75"/>
    </row>
    <row r="1756" spans="1:38" x14ac:dyDescent="0.2">
      <c r="A1756" s="31"/>
      <c r="B1756" s="83"/>
      <c r="D1756" s="86"/>
      <c r="E1756" s="75"/>
      <c r="G1756" s="86"/>
      <c r="H1756" s="75"/>
      <c r="J1756" s="86"/>
      <c r="K1756" s="75"/>
      <c r="M1756" s="86"/>
      <c r="N1756" s="75"/>
      <c r="P1756" s="86"/>
      <c r="Q1756" s="75"/>
      <c r="S1756" s="86"/>
      <c r="T1756" s="75"/>
      <c r="V1756" s="86"/>
      <c r="W1756" s="75"/>
      <c r="Y1756" s="86"/>
      <c r="Z1756" s="75"/>
      <c r="AB1756" s="86"/>
      <c r="AC1756" s="75"/>
      <c r="AE1756" s="86"/>
      <c r="AF1756" s="75"/>
      <c r="AH1756" s="86"/>
      <c r="AI1756" s="75"/>
      <c r="AK1756" s="86"/>
      <c r="AL1756" s="75"/>
    </row>
    <row r="1757" spans="1:38" x14ac:dyDescent="0.2">
      <c r="A1757" s="31"/>
      <c r="B1757" s="83"/>
      <c r="D1757" s="86"/>
      <c r="E1757" s="75"/>
      <c r="G1757" s="86"/>
      <c r="H1757" s="75"/>
      <c r="J1757" s="86"/>
      <c r="K1757" s="75"/>
      <c r="M1757" s="86"/>
      <c r="N1757" s="75"/>
      <c r="P1757" s="86"/>
      <c r="Q1757" s="75"/>
      <c r="S1757" s="86"/>
      <c r="T1757" s="75"/>
      <c r="V1757" s="86"/>
      <c r="W1757" s="75"/>
      <c r="Y1757" s="86"/>
      <c r="Z1757" s="75"/>
      <c r="AB1757" s="86"/>
      <c r="AC1757" s="75"/>
      <c r="AE1757" s="86"/>
      <c r="AF1757" s="75"/>
      <c r="AH1757" s="86"/>
      <c r="AI1757" s="75"/>
      <c r="AK1757" s="86"/>
      <c r="AL1757" s="75"/>
    </row>
    <row r="1758" spans="1:38" x14ac:dyDescent="0.2">
      <c r="A1758" s="31"/>
      <c r="B1758" s="83"/>
      <c r="D1758" s="86"/>
      <c r="E1758" s="75"/>
      <c r="G1758" s="86"/>
      <c r="H1758" s="75"/>
      <c r="J1758" s="86"/>
      <c r="K1758" s="75"/>
      <c r="M1758" s="86"/>
      <c r="N1758" s="75"/>
      <c r="P1758" s="86"/>
      <c r="Q1758" s="75"/>
      <c r="S1758" s="86"/>
      <c r="T1758" s="75"/>
      <c r="V1758" s="86"/>
      <c r="W1758" s="75"/>
      <c r="Y1758" s="86"/>
      <c r="Z1758" s="75"/>
      <c r="AB1758" s="86"/>
      <c r="AC1758" s="75"/>
      <c r="AE1758" s="86"/>
      <c r="AF1758" s="75"/>
      <c r="AH1758" s="86"/>
      <c r="AI1758" s="75"/>
      <c r="AK1758" s="86"/>
      <c r="AL1758" s="75"/>
    </row>
    <row r="1759" spans="1:38" x14ac:dyDescent="0.2">
      <c r="A1759" s="31"/>
      <c r="B1759" s="83"/>
      <c r="D1759" s="86"/>
      <c r="E1759" s="75"/>
      <c r="G1759" s="86"/>
      <c r="H1759" s="75"/>
      <c r="J1759" s="86"/>
      <c r="K1759" s="75"/>
      <c r="M1759" s="86"/>
      <c r="N1759" s="75"/>
      <c r="P1759" s="86"/>
      <c r="Q1759" s="75"/>
      <c r="S1759" s="86"/>
      <c r="T1759" s="75"/>
      <c r="V1759" s="86"/>
      <c r="W1759" s="75"/>
      <c r="Y1759" s="86"/>
      <c r="Z1759" s="75"/>
      <c r="AB1759" s="86"/>
      <c r="AC1759" s="75"/>
      <c r="AE1759" s="86"/>
      <c r="AF1759" s="75"/>
      <c r="AH1759" s="86"/>
      <c r="AI1759" s="75"/>
      <c r="AK1759" s="86"/>
      <c r="AL1759" s="75"/>
    </row>
    <row r="1760" spans="1:38" x14ac:dyDescent="0.2">
      <c r="A1760" s="31"/>
      <c r="B1760" s="83"/>
      <c r="D1760" s="86"/>
      <c r="E1760" s="75"/>
      <c r="G1760" s="86"/>
      <c r="H1760" s="75"/>
      <c r="J1760" s="86"/>
      <c r="K1760" s="75"/>
      <c r="M1760" s="86"/>
      <c r="N1760" s="75"/>
      <c r="P1760" s="86"/>
      <c r="Q1760" s="75"/>
      <c r="S1760" s="86"/>
      <c r="T1760" s="75"/>
      <c r="V1760" s="86"/>
      <c r="W1760" s="75"/>
      <c r="Y1760" s="86"/>
      <c r="Z1760" s="75"/>
      <c r="AB1760" s="86"/>
      <c r="AC1760" s="75"/>
      <c r="AE1760" s="86"/>
      <c r="AF1760" s="75"/>
      <c r="AH1760" s="86"/>
      <c r="AI1760" s="75"/>
      <c r="AK1760" s="86"/>
      <c r="AL1760" s="75"/>
    </row>
    <row r="1761" spans="1:38" x14ac:dyDescent="0.2">
      <c r="A1761" s="31"/>
      <c r="B1761" s="83"/>
      <c r="D1761" s="86"/>
      <c r="E1761" s="75"/>
      <c r="G1761" s="86"/>
      <c r="H1761" s="75"/>
      <c r="J1761" s="86"/>
      <c r="K1761" s="75"/>
      <c r="M1761" s="86"/>
      <c r="N1761" s="75"/>
      <c r="P1761" s="86"/>
      <c r="Q1761" s="75"/>
      <c r="S1761" s="86"/>
      <c r="T1761" s="75"/>
      <c r="V1761" s="86"/>
      <c r="W1761" s="75"/>
      <c r="Y1761" s="86"/>
      <c r="Z1761" s="75"/>
      <c r="AB1761" s="86"/>
      <c r="AC1761" s="75"/>
      <c r="AE1761" s="86"/>
      <c r="AF1761" s="75"/>
      <c r="AH1761" s="86"/>
      <c r="AI1761" s="75"/>
      <c r="AK1761" s="86"/>
      <c r="AL1761" s="75"/>
    </row>
    <row r="1762" spans="1:38" x14ac:dyDescent="0.2">
      <c r="A1762" s="31"/>
      <c r="B1762" s="83"/>
      <c r="D1762" s="86"/>
      <c r="E1762" s="75"/>
      <c r="G1762" s="86"/>
      <c r="H1762" s="75"/>
      <c r="J1762" s="86"/>
      <c r="K1762" s="75"/>
      <c r="M1762" s="86"/>
      <c r="N1762" s="75"/>
      <c r="P1762" s="86"/>
      <c r="Q1762" s="75"/>
      <c r="S1762" s="86"/>
      <c r="T1762" s="75"/>
      <c r="V1762" s="86"/>
      <c r="W1762" s="75"/>
      <c r="Y1762" s="86"/>
      <c r="Z1762" s="75"/>
      <c r="AB1762" s="86"/>
      <c r="AC1762" s="75"/>
      <c r="AE1762" s="86"/>
      <c r="AF1762" s="75"/>
      <c r="AH1762" s="86"/>
      <c r="AI1762" s="75"/>
      <c r="AK1762" s="86"/>
      <c r="AL1762" s="75"/>
    </row>
    <row r="1763" spans="1:38" x14ac:dyDescent="0.2">
      <c r="A1763" s="31"/>
      <c r="B1763" s="83"/>
      <c r="D1763" s="86"/>
      <c r="E1763" s="75"/>
      <c r="G1763" s="86"/>
      <c r="H1763" s="75"/>
      <c r="J1763" s="86"/>
      <c r="K1763" s="75"/>
      <c r="M1763" s="86"/>
      <c r="N1763" s="75"/>
      <c r="P1763" s="86"/>
      <c r="Q1763" s="75"/>
      <c r="S1763" s="86"/>
      <c r="T1763" s="75"/>
      <c r="V1763" s="86"/>
      <c r="W1763" s="75"/>
      <c r="Y1763" s="86"/>
      <c r="Z1763" s="75"/>
      <c r="AB1763" s="86"/>
      <c r="AC1763" s="75"/>
      <c r="AE1763" s="86"/>
      <c r="AF1763" s="75"/>
      <c r="AH1763" s="86"/>
      <c r="AI1763" s="75"/>
      <c r="AK1763" s="86"/>
      <c r="AL1763" s="75"/>
    </row>
    <row r="1764" spans="1:38" x14ac:dyDescent="0.2">
      <c r="A1764" s="31"/>
      <c r="B1764" s="83"/>
      <c r="D1764" s="86"/>
      <c r="E1764" s="75"/>
      <c r="G1764" s="86"/>
      <c r="H1764" s="75"/>
      <c r="J1764" s="86"/>
      <c r="K1764" s="75"/>
      <c r="M1764" s="86"/>
      <c r="N1764" s="75"/>
      <c r="P1764" s="86"/>
      <c r="Q1764" s="75"/>
      <c r="S1764" s="86"/>
      <c r="T1764" s="75"/>
      <c r="V1764" s="86"/>
      <c r="W1764" s="75"/>
      <c r="Y1764" s="86"/>
      <c r="Z1764" s="75"/>
      <c r="AB1764" s="86"/>
      <c r="AC1764" s="75"/>
      <c r="AE1764" s="86"/>
      <c r="AF1764" s="75"/>
      <c r="AH1764" s="86"/>
      <c r="AI1764" s="75"/>
      <c r="AK1764" s="86"/>
      <c r="AL1764" s="75"/>
    </row>
    <row r="1765" spans="1:38" x14ac:dyDescent="0.2">
      <c r="A1765" s="31"/>
      <c r="B1765" s="83"/>
      <c r="D1765" s="86"/>
      <c r="E1765" s="75"/>
      <c r="G1765" s="86"/>
      <c r="H1765" s="75"/>
      <c r="J1765" s="86"/>
      <c r="K1765" s="75"/>
      <c r="M1765" s="86"/>
      <c r="N1765" s="75"/>
      <c r="P1765" s="86"/>
      <c r="Q1765" s="75"/>
      <c r="S1765" s="86"/>
      <c r="T1765" s="75"/>
      <c r="V1765" s="86"/>
      <c r="W1765" s="75"/>
      <c r="Y1765" s="86"/>
      <c r="Z1765" s="75"/>
      <c r="AB1765" s="86"/>
      <c r="AC1765" s="75"/>
      <c r="AE1765" s="86"/>
      <c r="AF1765" s="75"/>
      <c r="AH1765" s="86"/>
      <c r="AI1765" s="75"/>
      <c r="AK1765" s="86"/>
      <c r="AL1765" s="75"/>
    </row>
    <row r="1766" spans="1:38" x14ac:dyDescent="0.2">
      <c r="A1766" s="31"/>
      <c r="B1766" s="83"/>
      <c r="D1766" s="86"/>
      <c r="E1766" s="75"/>
      <c r="G1766" s="86"/>
      <c r="H1766" s="75"/>
      <c r="J1766" s="86"/>
      <c r="K1766" s="75"/>
      <c r="M1766" s="86"/>
      <c r="N1766" s="75"/>
      <c r="P1766" s="86"/>
      <c r="Q1766" s="75"/>
      <c r="S1766" s="86"/>
      <c r="T1766" s="75"/>
      <c r="V1766" s="86"/>
      <c r="W1766" s="75"/>
      <c r="Y1766" s="86"/>
      <c r="Z1766" s="75"/>
      <c r="AB1766" s="86"/>
      <c r="AC1766" s="75"/>
      <c r="AE1766" s="86"/>
      <c r="AF1766" s="75"/>
      <c r="AH1766" s="86"/>
      <c r="AI1766" s="75"/>
      <c r="AK1766" s="86"/>
      <c r="AL1766" s="75"/>
    </row>
    <row r="1767" spans="1:38" x14ac:dyDescent="0.2">
      <c r="A1767" s="31"/>
      <c r="B1767" s="83"/>
      <c r="D1767" s="86"/>
      <c r="E1767" s="75"/>
      <c r="G1767" s="86"/>
      <c r="H1767" s="75"/>
      <c r="J1767" s="86"/>
      <c r="K1767" s="75"/>
      <c r="M1767" s="86"/>
      <c r="N1767" s="75"/>
      <c r="P1767" s="86"/>
      <c r="Q1767" s="75"/>
      <c r="S1767" s="86"/>
      <c r="T1767" s="75"/>
      <c r="V1767" s="86"/>
      <c r="W1767" s="75"/>
      <c r="Y1767" s="86"/>
      <c r="Z1767" s="75"/>
      <c r="AB1767" s="86"/>
      <c r="AC1767" s="75"/>
      <c r="AE1767" s="86"/>
      <c r="AF1767" s="75"/>
      <c r="AH1767" s="86"/>
      <c r="AI1767" s="75"/>
      <c r="AK1767" s="86"/>
      <c r="AL1767" s="75"/>
    </row>
    <row r="1768" spans="1:38" x14ac:dyDescent="0.2">
      <c r="A1768" s="31"/>
      <c r="B1768" s="83"/>
      <c r="D1768" s="86"/>
      <c r="E1768" s="75"/>
      <c r="G1768" s="86"/>
      <c r="H1768" s="75"/>
      <c r="J1768" s="86"/>
      <c r="K1768" s="75"/>
      <c r="M1768" s="86"/>
      <c r="N1768" s="75"/>
      <c r="P1768" s="86"/>
      <c r="Q1768" s="75"/>
      <c r="S1768" s="86"/>
      <c r="T1768" s="75"/>
      <c r="V1768" s="86"/>
      <c r="W1768" s="75"/>
      <c r="Y1768" s="86"/>
      <c r="Z1768" s="75"/>
      <c r="AB1768" s="86"/>
      <c r="AC1768" s="75"/>
      <c r="AE1768" s="86"/>
      <c r="AF1768" s="75"/>
      <c r="AH1768" s="86"/>
      <c r="AI1768" s="75"/>
      <c r="AK1768" s="86"/>
      <c r="AL1768" s="75"/>
    </row>
    <row r="1769" spans="1:38" x14ac:dyDescent="0.2">
      <c r="A1769" s="31"/>
      <c r="B1769" s="83"/>
      <c r="D1769" s="86"/>
      <c r="E1769" s="75"/>
      <c r="G1769" s="86"/>
      <c r="H1769" s="75"/>
      <c r="J1769" s="86"/>
      <c r="K1769" s="75"/>
      <c r="M1769" s="86"/>
      <c r="N1769" s="75"/>
      <c r="P1769" s="86"/>
      <c r="Q1769" s="75"/>
      <c r="S1769" s="86"/>
      <c r="T1769" s="75"/>
      <c r="V1769" s="86"/>
      <c r="W1769" s="75"/>
      <c r="Y1769" s="86"/>
      <c r="Z1769" s="75"/>
      <c r="AB1769" s="86"/>
      <c r="AC1769" s="75"/>
      <c r="AE1769" s="86"/>
      <c r="AF1769" s="75"/>
      <c r="AH1769" s="86"/>
      <c r="AI1769" s="75"/>
      <c r="AK1769" s="86"/>
      <c r="AL1769" s="75"/>
    </row>
    <row r="1770" spans="1:38" x14ac:dyDescent="0.2">
      <c r="A1770" s="31"/>
      <c r="B1770" s="83"/>
      <c r="D1770" s="86"/>
      <c r="E1770" s="75"/>
      <c r="G1770" s="86"/>
      <c r="H1770" s="75"/>
      <c r="J1770" s="86"/>
      <c r="K1770" s="75"/>
      <c r="M1770" s="86"/>
      <c r="N1770" s="75"/>
      <c r="P1770" s="86"/>
      <c r="Q1770" s="75"/>
      <c r="S1770" s="86"/>
      <c r="T1770" s="75"/>
      <c r="V1770" s="86"/>
      <c r="W1770" s="75"/>
      <c r="Y1770" s="86"/>
      <c r="Z1770" s="75"/>
      <c r="AB1770" s="86"/>
      <c r="AC1770" s="75"/>
      <c r="AE1770" s="86"/>
      <c r="AF1770" s="75"/>
      <c r="AH1770" s="86"/>
      <c r="AI1770" s="75"/>
      <c r="AK1770" s="86"/>
      <c r="AL1770" s="75"/>
    </row>
    <row r="1771" spans="1:38" x14ac:dyDescent="0.2">
      <c r="A1771" s="31"/>
      <c r="B1771" s="83"/>
      <c r="D1771" s="86"/>
      <c r="E1771" s="75"/>
      <c r="G1771" s="86"/>
      <c r="H1771" s="75"/>
      <c r="J1771" s="86"/>
      <c r="K1771" s="75"/>
      <c r="M1771" s="86"/>
      <c r="N1771" s="75"/>
      <c r="P1771" s="86"/>
      <c r="Q1771" s="75"/>
      <c r="S1771" s="86"/>
      <c r="T1771" s="75"/>
      <c r="V1771" s="86"/>
      <c r="W1771" s="75"/>
      <c r="Y1771" s="86"/>
      <c r="Z1771" s="75"/>
      <c r="AB1771" s="86"/>
      <c r="AC1771" s="75"/>
      <c r="AE1771" s="86"/>
      <c r="AF1771" s="75"/>
      <c r="AH1771" s="86"/>
      <c r="AI1771" s="75"/>
      <c r="AK1771" s="86"/>
      <c r="AL1771" s="75"/>
    </row>
    <row r="1772" spans="1:38" x14ac:dyDescent="0.2">
      <c r="A1772" s="31"/>
      <c r="B1772" s="83"/>
      <c r="D1772" s="86"/>
      <c r="E1772" s="75"/>
      <c r="G1772" s="86"/>
      <c r="H1772" s="75"/>
      <c r="J1772" s="86"/>
      <c r="K1772" s="75"/>
      <c r="M1772" s="86"/>
      <c r="N1772" s="75"/>
      <c r="P1772" s="86"/>
      <c r="Q1772" s="75"/>
      <c r="S1772" s="86"/>
      <c r="T1772" s="75"/>
      <c r="V1772" s="86"/>
      <c r="W1772" s="75"/>
      <c r="Y1772" s="86"/>
      <c r="Z1772" s="75"/>
      <c r="AB1772" s="86"/>
      <c r="AC1772" s="75"/>
      <c r="AE1772" s="86"/>
      <c r="AF1772" s="75"/>
      <c r="AH1772" s="86"/>
      <c r="AI1772" s="75"/>
      <c r="AK1772" s="86"/>
      <c r="AL1772" s="75"/>
    </row>
    <row r="1773" spans="1:38" x14ac:dyDescent="0.2">
      <c r="A1773" s="31"/>
      <c r="B1773" s="83"/>
      <c r="D1773" s="86"/>
      <c r="E1773" s="75"/>
      <c r="G1773" s="86"/>
      <c r="H1773" s="75"/>
      <c r="J1773" s="86"/>
      <c r="K1773" s="75"/>
      <c r="M1773" s="86"/>
      <c r="N1773" s="75"/>
      <c r="P1773" s="86"/>
      <c r="Q1773" s="75"/>
      <c r="S1773" s="86"/>
      <c r="T1773" s="75"/>
      <c r="V1773" s="86"/>
      <c r="W1773" s="75"/>
      <c r="Y1773" s="86"/>
      <c r="Z1773" s="75"/>
      <c r="AB1773" s="86"/>
      <c r="AC1773" s="75"/>
      <c r="AE1773" s="86"/>
      <c r="AF1773" s="75"/>
      <c r="AH1773" s="86"/>
      <c r="AI1773" s="75"/>
      <c r="AK1773" s="86"/>
      <c r="AL1773" s="75"/>
    </row>
    <row r="1774" spans="1:38" x14ac:dyDescent="0.2">
      <c r="A1774" s="31"/>
      <c r="B1774" s="83"/>
      <c r="D1774" s="86"/>
      <c r="E1774" s="75"/>
      <c r="G1774" s="86"/>
      <c r="H1774" s="75"/>
      <c r="J1774" s="86"/>
      <c r="K1774" s="75"/>
      <c r="M1774" s="86"/>
      <c r="N1774" s="75"/>
      <c r="P1774" s="86"/>
      <c r="Q1774" s="75"/>
      <c r="S1774" s="86"/>
      <c r="T1774" s="75"/>
      <c r="V1774" s="86"/>
      <c r="W1774" s="75"/>
      <c r="Y1774" s="86"/>
      <c r="Z1774" s="75"/>
      <c r="AB1774" s="86"/>
      <c r="AC1774" s="75"/>
      <c r="AE1774" s="86"/>
      <c r="AF1774" s="75"/>
      <c r="AH1774" s="86"/>
      <c r="AI1774" s="75"/>
      <c r="AK1774" s="86"/>
      <c r="AL1774" s="75"/>
    </row>
    <row r="1775" spans="1:38" x14ac:dyDescent="0.2">
      <c r="A1775" s="31"/>
      <c r="B1775" s="83"/>
      <c r="D1775" s="86"/>
      <c r="E1775" s="75"/>
      <c r="G1775" s="86"/>
      <c r="H1775" s="75"/>
      <c r="J1775" s="86"/>
      <c r="K1775" s="75"/>
      <c r="M1775" s="86"/>
      <c r="N1775" s="75"/>
      <c r="P1775" s="86"/>
      <c r="Q1775" s="75"/>
      <c r="S1775" s="86"/>
      <c r="T1775" s="75"/>
      <c r="V1775" s="86"/>
      <c r="W1775" s="75"/>
      <c r="Y1775" s="86"/>
      <c r="Z1775" s="75"/>
      <c r="AB1775" s="86"/>
      <c r="AC1775" s="75"/>
      <c r="AE1775" s="86"/>
      <c r="AF1775" s="75"/>
      <c r="AH1775" s="86"/>
      <c r="AI1775" s="75"/>
      <c r="AK1775" s="86"/>
      <c r="AL1775" s="75"/>
    </row>
    <row r="1776" spans="1:38" x14ac:dyDescent="0.2">
      <c r="A1776" s="31"/>
      <c r="B1776" s="83"/>
      <c r="D1776" s="86"/>
      <c r="E1776" s="75"/>
      <c r="G1776" s="86"/>
      <c r="H1776" s="75"/>
      <c r="J1776" s="86"/>
      <c r="K1776" s="75"/>
      <c r="M1776" s="86"/>
      <c r="N1776" s="75"/>
      <c r="P1776" s="86"/>
      <c r="Q1776" s="75"/>
      <c r="S1776" s="86"/>
      <c r="T1776" s="75"/>
      <c r="V1776" s="86"/>
      <c r="W1776" s="75"/>
      <c r="Y1776" s="86"/>
      <c r="Z1776" s="75"/>
      <c r="AB1776" s="86"/>
      <c r="AC1776" s="75"/>
      <c r="AE1776" s="86"/>
      <c r="AF1776" s="75"/>
      <c r="AH1776" s="86"/>
      <c r="AI1776" s="75"/>
      <c r="AK1776" s="86"/>
      <c r="AL1776" s="75"/>
    </row>
    <row r="1777" spans="1:38" x14ac:dyDescent="0.2">
      <c r="A1777" s="31"/>
      <c r="B1777" s="83"/>
      <c r="D1777" s="86"/>
      <c r="E1777" s="75"/>
      <c r="G1777" s="86"/>
      <c r="H1777" s="75"/>
      <c r="J1777" s="86"/>
      <c r="K1777" s="75"/>
      <c r="M1777" s="86"/>
      <c r="N1777" s="75"/>
      <c r="P1777" s="86"/>
      <c r="Q1777" s="75"/>
      <c r="S1777" s="86"/>
      <c r="T1777" s="75"/>
      <c r="V1777" s="86"/>
      <c r="W1777" s="75"/>
      <c r="Y1777" s="86"/>
      <c r="Z1777" s="75"/>
      <c r="AB1777" s="86"/>
      <c r="AC1777" s="75"/>
      <c r="AE1777" s="86"/>
      <c r="AF1777" s="75"/>
      <c r="AH1777" s="86"/>
      <c r="AI1777" s="75"/>
      <c r="AK1777" s="86"/>
      <c r="AL1777" s="75"/>
    </row>
    <row r="1778" spans="1:38" x14ac:dyDescent="0.2">
      <c r="A1778" s="31"/>
      <c r="B1778" s="83"/>
      <c r="D1778" s="86"/>
      <c r="E1778" s="75"/>
      <c r="G1778" s="86"/>
      <c r="H1778" s="75"/>
      <c r="J1778" s="86"/>
      <c r="K1778" s="75"/>
      <c r="M1778" s="86"/>
      <c r="N1778" s="75"/>
      <c r="P1778" s="86"/>
      <c r="Q1778" s="75"/>
      <c r="S1778" s="86"/>
      <c r="T1778" s="75"/>
      <c r="V1778" s="86"/>
      <c r="W1778" s="75"/>
      <c r="Y1778" s="86"/>
      <c r="Z1778" s="75"/>
      <c r="AB1778" s="86"/>
      <c r="AC1778" s="75"/>
      <c r="AE1778" s="86"/>
      <c r="AF1778" s="75"/>
      <c r="AH1778" s="86"/>
      <c r="AI1778" s="75"/>
      <c r="AK1778" s="86"/>
      <c r="AL1778" s="75"/>
    </row>
    <row r="1779" spans="1:38" x14ac:dyDescent="0.2">
      <c r="A1779" s="31"/>
      <c r="B1779" s="83"/>
      <c r="D1779" s="86"/>
      <c r="E1779" s="75"/>
      <c r="G1779" s="86"/>
      <c r="H1779" s="75"/>
      <c r="J1779" s="86"/>
      <c r="K1779" s="75"/>
      <c r="M1779" s="86"/>
      <c r="N1779" s="75"/>
      <c r="P1779" s="86"/>
      <c r="Q1779" s="75"/>
      <c r="S1779" s="86"/>
      <c r="T1779" s="75"/>
      <c r="V1779" s="86"/>
      <c r="W1779" s="75"/>
      <c r="Y1779" s="86"/>
      <c r="Z1779" s="75"/>
      <c r="AB1779" s="86"/>
      <c r="AC1779" s="75"/>
      <c r="AE1779" s="86"/>
      <c r="AF1779" s="75"/>
      <c r="AH1779" s="86"/>
      <c r="AI1779" s="75"/>
      <c r="AK1779" s="86"/>
      <c r="AL1779" s="75"/>
    </row>
    <row r="1780" spans="1:38" x14ac:dyDescent="0.2">
      <c r="A1780" s="31"/>
      <c r="B1780" s="83"/>
      <c r="D1780" s="86"/>
      <c r="E1780" s="75"/>
      <c r="G1780" s="86"/>
      <c r="H1780" s="75"/>
      <c r="J1780" s="86"/>
      <c r="K1780" s="75"/>
      <c r="M1780" s="86"/>
      <c r="N1780" s="75"/>
      <c r="P1780" s="86"/>
      <c r="Q1780" s="75"/>
      <c r="S1780" s="86"/>
      <c r="T1780" s="75"/>
      <c r="V1780" s="86"/>
      <c r="W1780" s="75"/>
      <c r="Y1780" s="86"/>
      <c r="Z1780" s="75"/>
      <c r="AB1780" s="86"/>
      <c r="AC1780" s="75"/>
      <c r="AE1780" s="86"/>
      <c r="AF1780" s="75"/>
      <c r="AH1780" s="86"/>
      <c r="AI1780" s="75"/>
      <c r="AK1780" s="86"/>
      <c r="AL1780" s="75"/>
    </row>
    <row r="1781" spans="1:38" x14ac:dyDescent="0.2">
      <c r="A1781" s="31"/>
      <c r="B1781" s="83"/>
      <c r="D1781" s="86"/>
      <c r="E1781" s="75"/>
      <c r="G1781" s="86"/>
      <c r="H1781" s="75"/>
      <c r="J1781" s="86"/>
      <c r="K1781" s="75"/>
      <c r="M1781" s="86"/>
      <c r="N1781" s="75"/>
      <c r="P1781" s="86"/>
      <c r="Q1781" s="75"/>
      <c r="S1781" s="86"/>
      <c r="T1781" s="75"/>
      <c r="V1781" s="86"/>
      <c r="W1781" s="75"/>
      <c r="Y1781" s="86"/>
      <c r="Z1781" s="75"/>
      <c r="AB1781" s="86"/>
      <c r="AC1781" s="75"/>
      <c r="AE1781" s="86"/>
      <c r="AF1781" s="75"/>
      <c r="AH1781" s="86"/>
      <c r="AI1781" s="75"/>
      <c r="AK1781" s="86"/>
      <c r="AL1781" s="75"/>
    </row>
    <row r="1782" spans="1:38" x14ac:dyDescent="0.2">
      <c r="A1782" s="31"/>
      <c r="B1782" s="83"/>
      <c r="D1782" s="86"/>
      <c r="E1782" s="75"/>
      <c r="G1782" s="86"/>
      <c r="H1782" s="75"/>
      <c r="J1782" s="86"/>
      <c r="K1782" s="75"/>
      <c r="M1782" s="86"/>
      <c r="N1782" s="75"/>
      <c r="P1782" s="86"/>
      <c r="Q1782" s="75"/>
      <c r="S1782" s="86"/>
      <c r="T1782" s="75"/>
      <c r="V1782" s="86"/>
      <c r="W1782" s="75"/>
      <c r="Y1782" s="86"/>
      <c r="Z1782" s="75"/>
      <c r="AB1782" s="86"/>
      <c r="AC1782" s="75"/>
      <c r="AE1782" s="86"/>
      <c r="AF1782" s="75"/>
      <c r="AH1782" s="86"/>
      <c r="AI1782" s="75"/>
      <c r="AK1782" s="86"/>
      <c r="AL1782" s="75"/>
    </row>
    <row r="1783" spans="1:38" x14ac:dyDescent="0.2">
      <c r="A1783" s="31"/>
      <c r="B1783" s="83"/>
      <c r="D1783" s="86"/>
      <c r="E1783" s="75"/>
      <c r="G1783" s="86"/>
      <c r="H1783" s="75"/>
      <c r="J1783" s="86"/>
      <c r="K1783" s="75"/>
      <c r="M1783" s="86"/>
      <c r="N1783" s="75"/>
      <c r="P1783" s="86"/>
      <c r="Q1783" s="75"/>
      <c r="S1783" s="86"/>
      <c r="T1783" s="75"/>
      <c r="V1783" s="86"/>
      <c r="W1783" s="75"/>
      <c r="Y1783" s="86"/>
      <c r="Z1783" s="75"/>
      <c r="AB1783" s="86"/>
      <c r="AC1783" s="75"/>
      <c r="AE1783" s="86"/>
      <c r="AF1783" s="75"/>
      <c r="AH1783" s="86"/>
      <c r="AI1783" s="75"/>
      <c r="AK1783" s="86"/>
      <c r="AL1783" s="75"/>
    </row>
    <row r="1784" spans="1:38" x14ac:dyDescent="0.2">
      <c r="A1784" s="31"/>
      <c r="B1784" s="83"/>
      <c r="D1784" s="86"/>
      <c r="E1784" s="75"/>
      <c r="G1784" s="86"/>
      <c r="H1784" s="75"/>
      <c r="J1784" s="86"/>
      <c r="K1784" s="75"/>
      <c r="M1784" s="86"/>
      <c r="N1784" s="75"/>
      <c r="P1784" s="86"/>
      <c r="Q1784" s="75"/>
      <c r="S1784" s="86"/>
      <c r="T1784" s="75"/>
      <c r="V1784" s="86"/>
      <c r="W1784" s="75"/>
      <c r="Y1784" s="86"/>
      <c r="Z1784" s="75"/>
      <c r="AB1784" s="86"/>
      <c r="AC1784" s="75"/>
      <c r="AE1784" s="86"/>
      <c r="AF1784" s="75"/>
      <c r="AH1784" s="86"/>
      <c r="AI1784" s="75"/>
      <c r="AK1784" s="86"/>
      <c r="AL1784" s="75"/>
    </row>
    <row r="1785" spans="1:38" x14ac:dyDescent="0.2">
      <c r="A1785" s="31"/>
      <c r="B1785" s="83"/>
      <c r="D1785" s="86"/>
      <c r="E1785" s="75"/>
      <c r="G1785" s="86"/>
      <c r="H1785" s="75"/>
      <c r="J1785" s="86"/>
      <c r="K1785" s="75"/>
      <c r="M1785" s="86"/>
      <c r="N1785" s="75"/>
      <c r="P1785" s="86"/>
      <c r="Q1785" s="75"/>
      <c r="S1785" s="86"/>
      <c r="T1785" s="75"/>
      <c r="V1785" s="86"/>
      <c r="W1785" s="75"/>
      <c r="Y1785" s="86"/>
      <c r="Z1785" s="75"/>
      <c r="AB1785" s="86"/>
      <c r="AC1785" s="75"/>
      <c r="AE1785" s="86"/>
      <c r="AF1785" s="75"/>
      <c r="AH1785" s="86"/>
      <c r="AI1785" s="75"/>
      <c r="AK1785" s="86"/>
      <c r="AL1785" s="75"/>
    </row>
    <row r="1786" spans="1:38" x14ac:dyDescent="0.2">
      <c r="A1786" s="31"/>
      <c r="B1786" s="83"/>
      <c r="D1786" s="86"/>
      <c r="E1786" s="75"/>
      <c r="G1786" s="86"/>
      <c r="H1786" s="75"/>
      <c r="J1786" s="86"/>
      <c r="K1786" s="75"/>
      <c r="M1786" s="86"/>
      <c r="N1786" s="75"/>
      <c r="P1786" s="86"/>
      <c r="Q1786" s="75"/>
      <c r="S1786" s="86"/>
      <c r="T1786" s="75"/>
      <c r="V1786" s="86"/>
      <c r="W1786" s="75"/>
      <c r="Y1786" s="86"/>
      <c r="Z1786" s="75"/>
      <c r="AB1786" s="86"/>
      <c r="AC1786" s="75"/>
      <c r="AE1786" s="86"/>
      <c r="AF1786" s="75"/>
      <c r="AH1786" s="86"/>
      <c r="AI1786" s="75"/>
      <c r="AK1786" s="86"/>
      <c r="AL1786" s="75"/>
    </row>
    <row r="1787" spans="1:38" x14ac:dyDescent="0.2">
      <c r="A1787" s="31"/>
      <c r="B1787" s="83"/>
      <c r="D1787" s="86"/>
      <c r="E1787" s="75"/>
      <c r="G1787" s="86"/>
      <c r="H1787" s="75"/>
      <c r="J1787" s="86"/>
      <c r="K1787" s="75"/>
      <c r="M1787" s="86"/>
      <c r="N1787" s="75"/>
      <c r="P1787" s="86"/>
      <c r="Q1787" s="75"/>
      <c r="S1787" s="86"/>
      <c r="T1787" s="75"/>
      <c r="V1787" s="86"/>
      <c r="W1787" s="75"/>
      <c r="Y1787" s="86"/>
      <c r="Z1787" s="75"/>
      <c r="AB1787" s="86"/>
      <c r="AC1787" s="75"/>
      <c r="AE1787" s="86"/>
      <c r="AF1787" s="75"/>
      <c r="AH1787" s="86"/>
      <c r="AI1787" s="75"/>
      <c r="AK1787" s="86"/>
      <c r="AL1787" s="75"/>
    </row>
    <row r="1788" spans="1:38" x14ac:dyDescent="0.2">
      <c r="A1788" s="31"/>
      <c r="B1788" s="83"/>
      <c r="D1788" s="86"/>
      <c r="E1788" s="75"/>
      <c r="G1788" s="86"/>
      <c r="H1788" s="75"/>
      <c r="J1788" s="86"/>
      <c r="K1788" s="75"/>
      <c r="M1788" s="86"/>
      <c r="N1788" s="75"/>
      <c r="P1788" s="86"/>
      <c r="Q1788" s="75"/>
      <c r="S1788" s="86"/>
      <c r="T1788" s="75"/>
      <c r="V1788" s="86"/>
      <c r="W1788" s="75"/>
      <c r="Y1788" s="86"/>
      <c r="Z1788" s="75"/>
      <c r="AB1788" s="86"/>
      <c r="AC1788" s="75"/>
      <c r="AE1788" s="86"/>
      <c r="AF1788" s="75"/>
      <c r="AH1788" s="86"/>
      <c r="AI1788" s="75"/>
      <c r="AK1788" s="86"/>
      <c r="AL1788" s="75"/>
    </row>
    <row r="1789" spans="1:38" x14ac:dyDescent="0.2">
      <c r="A1789" s="31"/>
      <c r="B1789" s="83"/>
      <c r="D1789" s="86"/>
      <c r="E1789" s="75"/>
      <c r="G1789" s="86"/>
      <c r="H1789" s="75"/>
      <c r="J1789" s="86"/>
      <c r="K1789" s="75"/>
      <c r="M1789" s="86"/>
      <c r="N1789" s="75"/>
      <c r="P1789" s="86"/>
      <c r="Q1789" s="75"/>
      <c r="S1789" s="86"/>
      <c r="T1789" s="75"/>
      <c r="V1789" s="86"/>
      <c r="W1789" s="75"/>
      <c r="Y1789" s="86"/>
      <c r="Z1789" s="75"/>
      <c r="AB1789" s="86"/>
      <c r="AC1789" s="75"/>
      <c r="AE1789" s="86"/>
      <c r="AF1789" s="75"/>
      <c r="AH1789" s="86"/>
      <c r="AI1789" s="75"/>
      <c r="AK1789" s="86"/>
      <c r="AL1789" s="75"/>
    </row>
    <row r="1790" spans="1:38" x14ac:dyDescent="0.2">
      <c r="A1790" s="31"/>
      <c r="B1790" s="83"/>
      <c r="D1790" s="86"/>
      <c r="E1790" s="75"/>
      <c r="G1790" s="86"/>
      <c r="H1790" s="75"/>
      <c r="J1790" s="86"/>
      <c r="K1790" s="75"/>
      <c r="M1790" s="86"/>
      <c r="N1790" s="75"/>
      <c r="P1790" s="86"/>
      <c r="Q1790" s="75"/>
      <c r="S1790" s="86"/>
      <c r="T1790" s="75"/>
      <c r="V1790" s="86"/>
      <c r="W1790" s="75"/>
      <c r="Y1790" s="86"/>
      <c r="Z1790" s="75"/>
      <c r="AB1790" s="86"/>
      <c r="AC1790" s="75"/>
      <c r="AE1790" s="86"/>
      <c r="AF1790" s="75"/>
      <c r="AH1790" s="86"/>
      <c r="AI1790" s="75"/>
      <c r="AK1790" s="86"/>
      <c r="AL1790" s="75"/>
    </row>
    <row r="1791" spans="1:38" x14ac:dyDescent="0.2">
      <c r="A1791" s="31"/>
      <c r="B1791" s="83"/>
      <c r="D1791" s="86"/>
      <c r="E1791" s="75"/>
      <c r="G1791" s="86"/>
      <c r="H1791" s="75"/>
      <c r="J1791" s="86"/>
      <c r="K1791" s="75"/>
      <c r="M1791" s="86"/>
      <c r="N1791" s="75"/>
      <c r="P1791" s="86"/>
      <c r="Q1791" s="75"/>
      <c r="S1791" s="86"/>
      <c r="T1791" s="75"/>
      <c r="V1791" s="86"/>
      <c r="W1791" s="75"/>
      <c r="Y1791" s="86"/>
      <c r="Z1791" s="75"/>
      <c r="AB1791" s="86"/>
      <c r="AC1791" s="75"/>
      <c r="AE1791" s="86"/>
      <c r="AF1791" s="75"/>
      <c r="AH1791" s="86"/>
      <c r="AI1791" s="75"/>
      <c r="AK1791" s="86"/>
      <c r="AL1791" s="75"/>
    </row>
    <row r="1792" spans="1:38" x14ac:dyDescent="0.2">
      <c r="A1792" s="31"/>
      <c r="B1792" s="83"/>
      <c r="D1792" s="86"/>
      <c r="E1792" s="75"/>
      <c r="G1792" s="86"/>
      <c r="H1792" s="75"/>
      <c r="J1792" s="86"/>
      <c r="K1792" s="75"/>
      <c r="M1792" s="86"/>
      <c r="N1792" s="75"/>
      <c r="P1792" s="86"/>
      <c r="Q1792" s="75"/>
      <c r="S1792" s="86"/>
      <c r="T1792" s="75"/>
      <c r="V1792" s="86"/>
      <c r="W1792" s="75"/>
      <c r="Y1792" s="86"/>
      <c r="Z1792" s="75"/>
      <c r="AB1792" s="86"/>
      <c r="AC1792" s="75"/>
      <c r="AE1792" s="86"/>
      <c r="AF1792" s="75"/>
      <c r="AH1792" s="86"/>
      <c r="AI1792" s="75"/>
      <c r="AK1792" s="86"/>
      <c r="AL1792" s="75"/>
    </row>
    <row r="1793" spans="1:38" x14ac:dyDescent="0.2">
      <c r="A1793" s="31"/>
      <c r="B1793" s="83"/>
      <c r="D1793" s="86"/>
      <c r="E1793" s="75"/>
      <c r="G1793" s="86"/>
      <c r="H1793" s="75"/>
      <c r="J1793" s="86"/>
      <c r="K1793" s="75"/>
      <c r="M1793" s="86"/>
      <c r="N1793" s="75"/>
      <c r="P1793" s="86"/>
      <c r="Q1793" s="75"/>
      <c r="S1793" s="86"/>
      <c r="T1793" s="75"/>
      <c r="V1793" s="86"/>
      <c r="W1793" s="75"/>
      <c r="Y1793" s="86"/>
      <c r="Z1793" s="75"/>
      <c r="AB1793" s="86"/>
      <c r="AC1793" s="75"/>
      <c r="AE1793" s="86"/>
      <c r="AF1793" s="75"/>
      <c r="AH1793" s="86"/>
      <c r="AI1793" s="75"/>
      <c r="AK1793" s="86"/>
      <c r="AL1793" s="75"/>
    </row>
    <row r="1794" spans="1:38" x14ac:dyDescent="0.2">
      <c r="A1794" s="31"/>
      <c r="B1794" s="83"/>
      <c r="D1794" s="86"/>
      <c r="E1794" s="75"/>
      <c r="G1794" s="86"/>
      <c r="H1794" s="75"/>
      <c r="J1794" s="86"/>
      <c r="K1794" s="75"/>
      <c r="M1794" s="86"/>
      <c r="N1794" s="75"/>
      <c r="P1794" s="86"/>
      <c r="Q1794" s="75"/>
      <c r="S1794" s="86"/>
      <c r="T1794" s="75"/>
      <c r="V1794" s="86"/>
      <c r="W1794" s="75"/>
      <c r="Y1794" s="86"/>
      <c r="Z1794" s="75"/>
      <c r="AB1794" s="86"/>
      <c r="AC1794" s="75"/>
      <c r="AE1794" s="86"/>
      <c r="AF1794" s="75"/>
      <c r="AH1794" s="86"/>
      <c r="AI1794" s="75"/>
      <c r="AK1794" s="86"/>
      <c r="AL1794" s="75"/>
    </row>
    <row r="1795" spans="1:38" x14ac:dyDescent="0.2">
      <c r="A1795" s="31"/>
      <c r="B1795" s="83"/>
      <c r="D1795" s="86"/>
      <c r="E1795" s="75"/>
      <c r="G1795" s="86"/>
      <c r="H1795" s="75"/>
      <c r="J1795" s="86"/>
      <c r="K1795" s="75"/>
      <c r="M1795" s="86"/>
      <c r="N1795" s="75"/>
      <c r="P1795" s="86"/>
      <c r="Q1795" s="75"/>
      <c r="S1795" s="86"/>
      <c r="T1795" s="75"/>
      <c r="V1795" s="86"/>
      <c r="W1795" s="75"/>
      <c r="Y1795" s="86"/>
      <c r="Z1795" s="75"/>
      <c r="AB1795" s="86"/>
      <c r="AC1795" s="75"/>
      <c r="AE1795" s="86"/>
      <c r="AF1795" s="75"/>
      <c r="AH1795" s="86"/>
      <c r="AI1795" s="75"/>
      <c r="AK1795" s="86"/>
      <c r="AL1795" s="75"/>
    </row>
    <row r="1796" spans="1:38" x14ac:dyDescent="0.2">
      <c r="A1796" s="31"/>
      <c r="B1796" s="83"/>
      <c r="D1796" s="86"/>
      <c r="E1796" s="75"/>
      <c r="G1796" s="86"/>
      <c r="H1796" s="75"/>
      <c r="J1796" s="86"/>
      <c r="K1796" s="75"/>
      <c r="M1796" s="86"/>
      <c r="N1796" s="75"/>
      <c r="P1796" s="86"/>
      <c r="Q1796" s="75"/>
      <c r="S1796" s="86"/>
      <c r="T1796" s="75"/>
      <c r="V1796" s="86"/>
      <c r="W1796" s="75"/>
      <c r="Y1796" s="86"/>
      <c r="Z1796" s="75"/>
      <c r="AB1796" s="86"/>
      <c r="AC1796" s="75"/>
      <c r="AE1796" s="86"/>
      <c r="AF1796" s="75"/>
      <c r="AH1796" s="86"/>
      <c r="AI1796" s="75"/>
      <c r="AK1796" s="86"/>
      <c r="AL1796" s="75"/>
    </row>
    <row r="1797" spans="1:38" x14ac:dyDescent="0.2">
      <c r="A1797" s="31"/>
      <c r="B1797" s="83"/>
      <c r="D1797" s="86"/>
      <c r="E1797" s="75"/>
      <c r="G1797" s="86"/>
      <c r="H1797" s="75"/>
      <c r="J1797" s="86"/>
      <c r="K1797" s="75"/>
      <c r="M1797" s="86"/>
      <c r="N1797" s="75"/>
      <c r="P1797" s="86"/>
      <c r="Q1797" s="75"/>
      <c r="S1797" s="86"/>
      <c r="T1797" s="75"/>
      <c r="V1797" s="86"/>
      <c r="W1797" s="75"/>
      <c r="Y1797" s="86"/>
      <c r="Z1797" s="75"/>
      <c r="AB1797" s="86"/>
      <c r="AC1797" s="75"/>
      <c r="AE1797" s="86"/>
      <c r="AF1797" s="75"/>
      <c r="AH1797" s="86"/>
      <c r="AI1797" s="75"/>
      <c r="AK1797" s="86"/>
      <c r="AL1797" s="75"/>
    </row>
    <row r="1798" spans="1:38" x14ac:dyDescent="0.2">
      <c r="A1798" s="31"/>
      <c r="B1798" s="83"/>
      <c r="D1798" s="86"/>
      <c r="E1798" s="75"/>
      <c r="G1798" s="86"/>
      <c r="H1798" s="75"/>
      <c r="J1798" s="86"/>
      <c r="K1798" s="75"/>
      <c r="M1798" s="86"/>
      <c r="N1798" s="75"/>
      <c r="P1798" s="86"/>
      <c r="Q1798" s="75"/>
      <c r="S1798" s="86"/>
      <c r="T1798" s="75"/>
      <c r="V1798" s="86"/>
      <c r="W1798" s="75"/>
      <c r="Y1798" s="86"/>
      <c r="Z1798" s="75"/>
      <c r="AB1798" s="86"/>
      <c r="AC1798" s="75"/>
      <c r="AE1798" s="86"/>
      <c r="AF1798" s="75"/>
      <c r="AH1798" s="86"/>
      <c r="AI1798" s="75"/>
      <c r="AK1798" s="86"/>
      <c r="AL1798" s="75"/>
    </row>
    <row r="1799" spans="1:38" x14ac:dyDescent="0.2">
      <c r="A1799" s="31"/>
      <c r="B1799" s="83"/>
      <c r="D1799" s="86"/>
      <c r="E1799" s="75"/>
      <c r="G1799" s="86"/>
      <c r="H1799" s="75"/>
      <c r="J1799" s="86"/>
      <c r="K1799" s="75"/>
      <c r="M1799" s="86"/>
      <c r="N1799" s="75"/>
      <c r="P1799" s="86"/>
      <c r="Q1799" s="75"/>
      <c r="S1799" s="86"/>
      <c r="T1799" s="75"/>
      <c r="V1799" s="86"/>
      <c r="W1799" s="75"/>
      <c r="Y1799" s="86"/>
      <c r="Z1799" s="75"/>
      <c r="AB1799" s="86"/>
      <c r="AC1799" s="75"/>
      <c r="AE1799" s="86"/>
      <c r="AF1799" s="75"/>
      <c r="AH1799" s="86"/>
      <c r="AI1799" s="75"/>
      <c r="AK1799" s="86"/>
      <c r="AL1799" s="75"/>
    </row>
    <row r="1800" spans="1:38" x14ac:dyDescent="0.2">
      <c r="A1800" s="31"/>
      <c r="B1800" s="83"/>
      <c r="D1800" s="86"/>
      <c r="E1800" s="75"/>
      <c r="G1800" s="86"/>
      <c r="H1800" s="75"/>
      <c r="J1800" s="86"/>
      <c r="K1800" s="75"/>
      <c r="M1800" s="86"/>
      <c r="N1800" s="75"/>
      <c r="P1800" s="86"/>
      <c r="Q1800" s="75"/>
      <c r="S1800" s="86"/>
      <c r="T1800" s="75"/>
      <c r="V1800" s="86"/>
      <c r="W1800" s="75"/>
      <c r="Y1800" s="86"/>
      <c r="Z1800" s="75"/>
      <c r="AB1800" s="86"/>
      <c r="AC1800" s="75"/>
      <c r="AE1800" s="86"/>
      <c r="AF1800" s="75"/>
      <c r="AH1800" s="86"/>
      <c r="AI1800" s="75"/>
      <c r="AK1800" s="86"/>
      <c r="AL1800" s="75"/>
    </row>
    <row r="1801" spans="1:38" x14ac:dyDescent="0.2">
      <c r="A1801" s="31"/>
      <c r="B1801" s="83"/>
      <c r="D1801" s="86"/>
      <c r="E1801" s="75"/>
      <c r="G1801" s="86"/>
      <c r="H1801" s="75"/>
      <c r="J1801" s="86"/>
      <c r="K1801" s="75"/>
      <c r="M1801" s="86"/>
      <c r="N1801" s="75"/>
      <c r="P1801" s="86"/>
      <c r="Q1801" s="75"/>
      <c r="S1801" s="86"/>
      <c r="T1801" s="75"/>
      <c r="V1801" s="86"/>
      <c r="W1801" s="75"/>
      <c r="Y1801" s="86"/>
      <c r="Z1801" s="75"/>
      <c r="AB1801" s="86"/>
      <c r="AC1801" s="75"/>
      <c r="AE1801" s="86"/>
      <c r="AF1801" s="75"/>
      <c r="AH1801" s="86"/>
      <c r="AI1801" s="75"/>
      <c r="AK1801" s="86"/>
      <c r="AL1801" s="75"/>
    </row>
    <row r="1802" spans="1:38" x14ac:dyDescent="0.2">
      <c r="A1802" s="31"/>
      <c r="B1802" s="83"/>
      <c r="D1802" s="86"/>
      <c r="E1802" s="75"/>
      <c r="G1802" s="86"/>
      <c r="H1802" s="75"/>
      <c r="J1802" s="86"/>
      <c r="K1802" s="75"/>
      <c r="M1802" s="86"/>
      <c r="N1802" s="75"/>
      <c r="P1802" s="86"/>
      <c r="Q1802" s="75"/>
      <c r="S1802" s="86"/>
      <c r="T1802" s="75"/>
      <c r="V1802" s="86"/>
      <c r="W1802" s="75"/>
      <c r="Y1802" s="86"/>
      <c r="Z1802" s="75"/>
      <c r="AB1802" s="86"/>
      <c r="AC1802" s="75"/>
      <c r="AE1802" s="86"/>
      <c r="AF1802" s="75"/>
      <c r="AH1802" s="86"/>
      <c r="AI1802" s="75"/>
      <c r="AK1802" s="86"/>
      <c r="AL1802" s="75"/>
    </row>
    <row r="1803" spans="1:38" x14ac:dyDescent="0.2">
      <c r="A1803" s="31"/>
      <c r="B1803" s="83"/>
      <c r="D1803" s="86"/>
      <c r="E1803" s="75"/>
      <c r="G1803" s="86"/>
      <c r="H1803" s="75"/>
      <c r="J1803" s="86"/>
      <c r="K1803" s="75"/>
      <c r="M1803" s="86"/>
      <c r="N1803" s="75"/>
      <c r="P1803" s="86"/>
      <c r="Q1803" s="75"/>
      <c r="S1803" s="86"/>
      <c r="T1803" s="75"/>
      <c r="V1803" s="86"/>
      <c r="W1803" s="75"/>
      <c r="Y1803" s="86"/>
      <c r="Z1803" s="75"/>
      <c r="AB1803" s="86"/>
      <c r="AC1803" s="75"/>
      <c r="AE1803" s="86"/>
      <c r="AF1803" s="75"/>
      <c r="AH1803" s="86"/>
      <c r="AI1803" s="75"/>
      <c r="AK1803" s="86"/>
      <c r="AL1803" s="75"/>
    </row>
    <row r="1804" spans="1:38" x14ac:dyDescent="0.2">
      <c r="A1804" s="31"/>
      <c r="B1804" s="83"/>
      <c r="D1804" s="86"/>
      <c r="E1804" s="75"/>
      <c r="G1804" s="86"/>
      <c r="H1804" s="75"/>
      <c r="J1804" s="86"/>
      <c r="K1804" s="75"/>
      <c r="M1804" s="86"/>
      <c r="N1804" s="75"/>
      <c r="P1804" s="86"/>
      <c r="Q1804" s="75"/>
      <c r="S1804" s="86"/>
      <c r="T1804" s="75"/>
      <c r="V1804" s="86"/>
      <c r="W1804" s="75"/>
      <c r="Y1804" s="86"/>
      <c r="Z1804" s="75"/>
      <c r="AB1804" s="86"/>
      <c r="AC1804" s="75"/>
      <c r="AE1804" s="86"/>
      <c r="AF1804" s="75"/>
      <c r="AH1804" s="86"/>
      <c r="AI1804" s="75"/>
      <c r="AK1804" s="86"/>
      <c r="AL1804" s="75"/>
    </row>
    <row r="1805" spans="1:38" x14ac:dyDescent="0.2">
      <c r="A1805" s="31"/>
      <c r="B1805" s="83"/>
      <c r="D1805" s="86"/>
      <c r="E1805" s="75"/>
      <c r="G1805" s="86"/>
      <c r="H1805" s="75"/>
      <c r="J1805" s="86"/>
      <c r="K1805" s="75"/>
      <c r="M1805" s="86"/>
      <c r="N1805" s="75"/>
      <c r="P1805" s="86"/>
      <c r="Q1805" s="75"/>
      <c r="S1805" s="86"/>
      <c r="T1805" s="75"/>
      <c r="V1805" s="86"/>
      <c r="W1805" s="75"/>
      <c r="Y1805" s="86"/>
      <c r="Z1805" s="75"/>
      <c r="AB1805" s="86"/>
      <c r="AC1805" s="75"/>
      <c r="AE1805" s="86"/>
      <c r="AF1805" s="75"/>
      <c r="AH1805" s="86"/>
      <c r="AI1805" s="75"/>
      <c r="AK1805" s="86"/>
      <c r="AL1805" s="75"/>
    </row>
    <row r="1806" spans="1:38" x14ac:dyDescent="0.2">
      <c r="A1806" s="31"/>
      <c r="B1806" s="83"/>
      <c r="D1806" s="86"/>
      <c r="E1806" s="75"/>
      <c r="G1806" s="86"/>
      <c r="H1806" s="75"/>
      <c r="J1806" s="86"/>
      <c r="K1806" s="75"/>
      <c r="M1806" s="86"/>
      <c r="N1806" s="75"/>
      <c r="P1806" s="86"/>
      <c r="Q1806" s="75"/>
      <c r="S1806" s="86"/>
      <c r="T1806" s="75"/>
      <c r="V1806" s="86"/>
      <c r="W1806" s="75"/>
      <c r="Y1806" s="86"/>
      <c r="Z1806" s="75"/>
      <c r="AB1806" s="86"/>
      <c r="AC1806" s="75"/>
      <c r="AE1806" s="86"/>
      <c r="AF1806" s="75"/>
      <c r="AH1806" s="86"/>
      <c r="AI1806" s="75"/>
      <c r="AK1806" s="86"/>
      <c r="AL1806" s="75"/>
    </row>
    <row r="1807" spans="1:38" x14ac:dyDescent="0.2">
      <c r="A1807" s="31"/>
      <c r="B1807" s="83"/>
      <c r="D1807" s="86"/>
      <c r="E1807" s="75"/>
      <c r="G1807" s="86"/>
      <c r="H1807" s="75"/>
      <c r="J1807" s="86"/>
      <c r="K1807" s="75"/>
      <c r="M1807" s="86"/>
      <c r="N1807" s="75"/>
      <c r="P1807" s="86"/>
      <c r="Q1807" s="75"/>
      <c r="S1807" s="86"/>
      <c r="T1807" s="75"/>
      <c r="V1807" s="86"/>
      <c r="W1807" s="75"/>
      <c r="Y1807" s="86"/>
      <c r="Z1807" s="75"/>
      <c r="AB1807" s="86"/>
      <c r="AC1807" s="75"/>
      <c r="AE1807" s="86"/>
      <c r="AF1807" s="75"/>
      <c r="AH1807" s="86"/>
      <c r="AI1807" s="75"/>
      <c r="AK1807" s="86"/>
      <c r="AL1807" s="75"/>
    </row>
    <row r="1808" spans="1:38" x14ac:dyDescent="0.2">
      <c r="A1808" s="31"/>
      <c r="B1808" s="83"/>
      <c r="D1808" s="86"/>
      <c r="E1808" s="75"/>
      <c r="G1808" s="86"/>
      <c r="H1808" s="75"/>
      <c r="J1808" s="86"/>
      <c r="K1808" s="75"/>
      <c r="M1808" s="86"/>
      <c r="N1808" s="75"/>
      <c r="P1808" s="86"/>
      <c r="Q1808" s="75"/>
      <c r="S1808" s="86"/>
      <c r="T1808" s="75"/>
      <c r="V1808" s="86"/>
      <c r="W1808" s="75"/>
      <c r="Y1808" s="86"/>
      <c r="Z1808" s="75"/>
      <c r="AB1808" s="86"/>
      <c r="AC1808" s="75"/>
      <c r="AE1808" s="86"/>
      <c r="AF1808" s="75"/>
      <c r="AH1808" s="86"/>
      <c r="AI1808" s="75"/>
      <c r="AK1808" s="86"/>
      <c r="AL1808" s="75"/>
    </row>
    <row r="1809" spans="1:38" x14ac:dyDescent="0.2">
      <c r="A1809" s="31"/>
      <c r="B1809" s="83"/>
      <c r="D1809" s="86"/>
      <c r="E1809" s="75"/>
      <c r="G1809" s="86"/>
      <c r="H1809" s="75"/>
      <c r="J1809" s="86"/>
      <c r="K1809" s="75"/>
      <c r="M1809" s="86"/>
      <c r="N1809" s="75"/>
      <c r="P1809" s="86"/>
      <c r="Q1809" s="75"/>
      <c r="S1809" s="86"/>
      <c r="T1809" s="75"/>
      <c r="V1809" s="86"/>
      <c r="W1809" s="75"/>
      <c r="Y1809" s="86"/>
      <c r="Z1809" s="75"/>
      <c r="AB1809" s="86"/>
      <c r="AC1809" s="75"/>
      <c r="AE1809" s="86"/>
      <c r="AF1809" s="75"/>
      <c r="AH1809" s="86"/>
      <c r="AI1809" s="75"/>
      <c r="AK1809" s="86"/>
      <c r="AL1809" s="75"/>
    </row>
    <row r="1810" spans="1:38" x14ac:dyDescent="0.2">
      <c r="A1810" s="31"/>
      <c r="B1810" s="83"/>
      <c r="D1810" s="86"/>
      <c r="E1810" s="75"/>
      <c r="G1810" s="86"/>
      <c r="H1810" s="75"/>
      <c r="J1810" s="86"/>
      <c r="K1810" s="75"/>
      <c r="M1810" s="86"/>
      <c r="N1810" s="75"/>
      <c r="P1810" s="86"/>
      <c r="Q1810" s="75"/>
      <c r="S1810" s="86"/>
      <c r="T1810" s="75"/>
      <c r="V1810" s="86"/>
      <c r="W1810" s="75"/>
      <c r="Y1810" s="86"/>
      <c r="Z1810" s="75"/>
      <c r="AB1810" s="86"/>
      <c r="AC1810" s="75"/>
      <c r="AE1810" s="86"/>
      <c r="AF1810" s="75"/>
      <c r="AH1810" s="86"/>
      <c r="AI1810" s="75"/>
      <c r="AK1810" s="86"/>
      <c r="AL1810" s="75"/>
    </row>
    <row r="1811" spans="1:38" x14ac:dyDescent="0.2">
      <c r="A1811" s="31"/>
      <c r="B1811" s="83"/>
      <c r="D1811" s="86"/>
      <c r="E1811" s="75"/>
      <c r="G1811" s="86"/>
      <c r="H1811" s="75"/>
      <c r="J1811" s="86"/>
      <c r="K1811" s="75"/>
      <c r="M1811" s="86"/>
      <c r="N1811" s="75"/>
      <c r="P1811" s="86"/>
      <c r="Q1811" s="75"/>
      <c r="S1811" s="86"/>
      <c r="T1811" s="75"/>
      <c r="V1811" s="86"/>
      <c r="W1811" s="75"/>
      <c r="Y1811" s="86"/>
      <c r="Z1811" s="75"/>
      <c r="AB1811" s="86"/>
      <c r="AC1811" s="75"/>
      <c r="AE1811" s="86"/>
      <c r="AF1811" s="75"/>
      <c r="AH1811" s="86"/>
      <c r="AI1811" s="75"/>
      <c r="AK1811" s="86"/>
      <c r="AL1811" s="75"/>
    </row>
    <row r="1812" spans="1:38" x14ac:dyDescent="0.2">
      <c r="A1812" s="31"/>
      <c r="B1812" s="83"/>
      <c r="D1812" s="86"/>
      <c r="E1812" s="75"/>
      <c r="G1812" s="86"/>
      <c r="H1812" s="75"/>
      <c r="J1812" s="86"/>
      <c r="K1812" s="75"/>
      <c r="M1812" s="86"/>
      <c r="N1812" s="75"/>
      <c r="P1812" s="86"/>
      <c r="Q1812" s="75"/>
      <c r="S1812" s="86"/>
      <c r="T1812" s="75"/>
      <c r="V1812" s="86"/>
      <c r="W1812" s="75"/>
      <c r="Y1812" s="86"/>
      <c r="Z1812" s="75"/>
      <c r="AB1812" s="86"/>
      <c r="AC1812" s="75"/>
      <c r="AE1812" s="86"/>
      <c r="AF1812" s="75"/>
      <c r="AH1812" s="86"/>
      <c r="AI1812" s="75"/>
      <c r="AK1812" s="86"/>
      <c r="AL1812" s="75"/>
    </row>
    <row r="1813" spans="1:38" x14ac:dyDescent="0.2">
      <c r="A1813" s="31"/>
      <c r="B1813" s="83"/>
      <c r="D1813" s="86"/>
      <c r="E1813" s="75"/>
      <c r="G1813" s="86"/>
      <c r="H1813" s="75"/>
      <c r="J1813" s="86"/>
      <c r="K1813" s="75"/>
      <c r="M1813" s="86"/>
      <c r="N1813" s="75"/>
      <c r="P1813" s="86"/>
      <c r="Q1813" s="75"/>
      <c r="S1813" s="86"/>
      <c r="T1813" s="75"/>
      <c r="V1813" s="86"/>
      <c r="W1813" s="75"/>
      <c r="Y1813" s="86"/>
      <c r="Z1813" s="75"/>
      <c r="AB1813" s="86"/>
      <c r="AC1813" s="75"/>
      <c r="AE1813" s="86"/>
      <c r="AF1813" s="75"/>
      <c r="AH1813" s="86"/>
      <c r="AI1813" s="75"/>
      <c r="AK1813" s="86"/>
      <c r="AL1813" s="75"/>
    </row>
    <row r="1814" spans="1:38" x14ac:dyDescent="0.2">
      <c r="A1814" s="31"/>
      <c r="B1814" s="83"/>
      <c r="D1814" s="86"/>
      <c r="E1814" s="75"/>
      <c r="G1814" s="86"/>
      <c r="H1814" s="75"/>
      <c r="J1814" s="86"/>
      <c r="K1814" s="75"/>
      <c r="M1814" s="86"/>
      <c r="N1814" s="75"/>
      <c r="P1814" s="86"/>
      <c r="Q1814" s="75"/>
      <c r="S1814" s="86"/>
      <c r="T1814" s="75"/>
      <c r="V1814" s="86"/>
      <c r="W1814" s="75"/>
      <c r="Y1814" s="86"/>
      <c r="Z1814" s="75"/>
      <c r="AB1814" s="86"/>
      <c r="AC1814" s="75"/>
      <c r="AE1814" s="86"/>
      <c r="AF1814" s="75"/>
      <c r="AH1814" s="86"/>
      <c r="AI1814" s="75"/>
      <c r="AK1814" s="86"/>
      <c r="AL1814" s="75"/>
    </row>
    <row r="1815" spans="1:38" x14ac:dyDescent="0.2">
      <c r="A1815" s="31"/>
      <c r="B1815" s="83"/>
      <c r="D1815" s="86"/>
      <c r="E1815" s="75"/>
      <c r="G1815" s="86"/>
      <c r="H1815" s="75"/>
      <c r="J1815" s="86"/>
      <c r="K1815" s="75"/>
      <c r="M1815" s="86"/>
      <c r="N1815" s="75"/>
      <c r="P1815" s="86"/>
      <c r="Q1815" s="75"/>
      <c r="S1815" s="86"/>
      <c r="T1815" s="75"/>
      <c r="V1815" s="86"/>
      <c r="W1815" s="75"/>
      <c r="Y1815" s="86"/>
      <c r="Z1815" s="75"/>
      <c r="AB1815" s="86"/>
      <c r="AC1815" s="75"/>
      <c r="AE1815" s="86"/>
      <c r="AF1815" s="75"/>
      <c r="AH1815" s="86"/>
      <c r="AI1815" s="75"/>
      <c r="AK1815" s="86"/>
      <c r="AL1815" s="75"/>
    </row>
    <row r="1816" spans="1:38" x14ac:dyDescent="0.2">
      <c r="A1816" s="31"/>
      <c r="B1816" s="83"/>
      <c r="D1816" s="86"/>
      <c r="E1816" s="75"/>
      <c r="G1816" s="86"/>
      <c r="H1816" s="75"/>
      <c r="J1816" s="86"/>
      <c r="K1816" s="75"/>
      <c r="M1816" s="86"/>
      <c r="N1816" s="75"/>
      <c r="P1816" s="86"/>
      <c r="Q1816" s="75"/>
      <c r="S1816" s="86"/>
      <c r="T1816" s="75"/>
      <c r="V1816" s="86"/>
      <c r="W1816" s="75"/>
      <c r="Y1816" s="86"/>
      <c r="Z1816" s="75"/>
      <c r="AB1816" s="86"/>
      <c r="AC1816" s="75"/>
      <c r="AE1816" s="86"/>
      <c r="AF1816" s="75"/>
      <c r="AH1816" s="86"/>
      <c r="AI1816" s="75"/>
      <c r="AK1816" s="86"/>
      <c r="AL1816" s="75"/>
    </row>
    <row r="1817" spans="1:38" x14ac:dyDescent="0.2">
      <c r="A1817" s="31"/>
      <c r="B1817" s="83"/>
      <c r="D1817" s="86"/>
      <c r="E1817" s="75"/>
      <c r="G1817" s="86"/>
      <c r="H1817" s="75"/>
      <c r="J1817" s="86"/>
      <c r="K1817" s="75"/>
      <c r="M1817" s="86"/>
      <c r="N1817" s="75"/>
      <c r="P1817" s="86"/>
      <c r="Q1817" s="75"/>
      <c r="S1817" s="86"/>
      <c r="T1817" s="75"/>
      <c r="V1817" s="86"/>
      <c r="W1817" s="75"/>
      <c r="Y1817" s="86"/>
      <c r="Z1817" s="75"/>
      <c r="AB1817" s="86"/>
      <c r="AC1817" s="75"/>
      <c r="AE1817" s="86"/>
      <c r="AF1817" s="75"/>
      <c r="AH1817" s="86"/>
      <c r="AI1817" s="75"/>
      <c r="AK1817" s="86"/>
      <c r="AL1817" s="75"/>
    </row>
    <row r="1818" spans="1:38" x14ac:dyDescent="0.2">
      <c r="A1818" s="31"/>
      <c r="B1818" s="83"/>
      <c r="D1818" s="86"/>
      <c r="E1818" s="75"/>
      <c r="G1818" s="86"/>
      <c r="H1818" s="75"/>
      <c r="J1818" s="86"/>
      <c r="K1818" s="75"/>
      <c r="M1818" s="86"/>
      <c r="N1818" s="75"/>
      <c r="P1818" s="86"/>
      <c r="Q1818" s="75"/>
      <c r="S1818" s="86"/>
      <c r="T1818" s="75"/>
      <c r="V1818" s="86"/>
      <c r="W1818" s="75"/>
      <c r="Y1818" s="86"/>
      <c r="Z1818" s="75"/>
      <c r="AB1818" s="86"/>
      <c r="AC1818" s="75"/>
      <c r="AE1818" s="86"/>
      <c r="AF1818" s="75"/>
      <c r="AH1818" s="86"/>
      <c r="AI1818" s="75"/>
      <c r="AK1818" s="86"/>
      <c r="AL1818" s="75"/>
    </row>
    <row r="1819" spans="1:38" x14ac:dyDescent="0.2">
      <c r="A1819" s="31"/>
      <c r="B1819" s="83"/>
      <c r="D1819" s="86"/>
      <c r="E1819" s="75"/>
      <c r="G1819" s="86"/>
      <c r="H1819" s="75"/>
      <c r="J1819" s="86"/>
      <c r="K1819" s="75"/>
      <c r="M1819" s="86"/>
      <c r="N1819" s="75"/>
      <c r="P1819" s="86"/>
      <c r="Q1819" s="75"/>
      <c r="S1819" s="86"/>
      <c r="T1819" s="75"/>
      <c r="V1819" s="86"/>
      <c r="W1819" s="75"/>
      <c r="Y1819" s="86"/>
      <c r="Z1819" s="75"/>
      <c r="AB1819" s="86"/>
      <c r="AC1819" s="75"/>
      <c r="AE1819" s="86"/>
      <c r="AF1819" s="75"/>
      <c r="AH1819" s="86"/>
      <c r="AI1819" s="75"/>
      <c r="AK1819" s="86"/>
      <c r="AL1819" s="75"/>
    </row>
    <row r="1820" spans="1:38" x14ac:dyDescent="0.2">
      <c r="A1820" s="31"/>
      <c r="B1820" s="83"/>
      <c r="D1820" s="86"/>
      <c r="E1820" s="75"/>
      <c r="G1820" s="86"/>
      <c r="H1820" s="75"/>
      <c r="J1820" s="86"/>
      <c r="K1820" s="75"/>
      <c r="M1820" s="86"/>
      <c r="N1820" s="75"/>
      <c r="P1820" s="86"/>
      <c r="Q1820" s="75"/>
      <c r="S1820" s="86"/>
      <c r="T1820" s="75"/>
      <c r="V1820" s="86"/>
      <c r="W1820" s="75"/>
      <c r="Y1820" s="86"/>
      <c r="Z1820" s="75"/>
      <c r="AB1820" s="86"/>
      <c r="AC1820" s="75"/>
      <c r="AE1820" s="86"/>
      <c r="AF1820" s="75"/>
      <c r="AH1820" s="86"/>
      <c r="AI1820" s="75"/>
      <c r="AK1820" s="86"/>
      <c r="AL1820" s="75"/>
    </row>
    <row r="1821" spans="1:38" x14ac:dyDescent="0.2">
      <c r="A1821" s="31"/>
      <c r="B1821" s="83"/>
      <c r="D1821" s="86"/>
      <c r="E1821" s="75"/>
      <c r="G1821" s="86"/>
      <c r="H1821" s="75"/>
      <c r="J1821" s="86"/>
      <c r="K1821" s="75"/>
      <c r="M1821" s="86"/>
      <c r="N1821" s="75"/>
      <c r="P1821" s="86"/>
      <c r="Q1821" s="75"/>
      <c r="S1821" s="86"/>
      <c r="T1821" s="75"/>
      <c r="V1821" s="86"/>
      <c r="W1821" s="75"/>
      <c r="Y1821" s="86"/>
      <c r="Z1821" s="75"/>
      <c r="AB1821" s="86"/>
      <c r="AC1821" s="75"/>
      <c r="AE1821" s="86"/>
      <c r="AF1821" s="75"/>
      <c r="AH1821" s="86"/>
      <c r="AI1821" s="75"/>
      <c r="AK1821" s="86"/>
      <c r="AL1821" s="75"/>
    </row>
    <row r="1822" spans="1:38" x14ac:dyDescent="0.2">
      <c r="A1822" s="31"/>
      <c r="B1822" s="83"/>
      <c r="D1822" s="86"/>
      <c r="E1822" s="75"/>
      <c r="G1822" s="86"/>
      <c r="H1822" s="75"/>
      <c r="J1822" s="86"/>
      <c r="K1822" s="75"/>
      <c r="M1822" s="86"/>
      <c r="N1822" s="75"/>
      <c r="P1822" s="86"/>
      <c r="Q1822" s="75"/>
      <c r="S1822" s="86"/>
      <c r="T1822" s="75"/>
      <c r="V1822" s="86"/>
      <c r="W1822" s="75"/>
      <c r="Y1822" s="86"/>
      <c r="Z1822" s="75"/>
      <c r="AB1822" s="86"/>
      <c r="AC1822" s="75"/>
      <c r="AE1822" s="86"/>
      <c r="AF1822" s="75"/>
      <c r="AH1822" s="86"/>
      <c r="AI1822" s="75"/>
      <c r="AK1822" s="86"/>
      <c r="AL1822" s="75"/>
    </row>
    <row r="1823" spans="1:38" x14ac:dyDescent="0.2">
      <c r="A1823" s="31"/>
      <c r="B1823" s="83"/>
      <c r="D1823" s="86"/>
      <c r="E1823" s="75"/>
      <c r="G1823" s="86"/>
      <c r="H1823" s="75"/>
      <c r="J1823" s="86"/>
      <c r="K1823" s="75"/>
      <c r="M1823" s="86"/>
      <c r="N1823" s="75"/>
      <c r="P1823" s="86"/>
      <c r="Q1823" s="75"/>
      <c r="S1823" s="86"/>
      <c r="T1823" s="75"/>
      <c r="V1823" s="86"/>
      <c r="W1823" s="75"/>
      <c r="Y1823" s="86"/>
      <c r="Z1823" s="75"/>
      <c r="AB1823" s="86"/>
      <c r="AC1823" s="75"/>
      <c r="AE1823" s="86"/>
      <c r="AF1823" s="75"/>
      <c r="AH1823" s="86"/>
      <c r="AI1823" s="75"/>
      <c r="AK1823" s="86"/>
      <c r="AL1823" s="75"/>
    </row>
    <row r="1824" spans="1:38" x14ac:dyDescent="0.2">
      <c r="A1824" s="31"/>
      <c r="B1824" s="83"/>
      <c r="D1824" s="86"/>
      <c r="E1824" s="75"/>
      <c r="G1824" s="86"/>
      <c r="H1824" s="75"/>
      <c r="J1824" s="86"/>
      <c r="K1824" s="75"/>
      <c r="M1824" s="86"/>
      <c r="N1824" s="75"/>
      <c r="P1824" s="86"/>
      <c r="Q1824" s="75"/>
      <c r="S1824" s="86"/>
      <c r="T1824" s="75"/>
      <c r="V1824" s="86"/>
      <c r="W1824" s="75"/>
      <c r="Y1824" s="86"/>
      <c r="Z1824" s="75"/>
      <c r="AB1824" s="86"/>
      <c r="AC1824" s="75"/>
      <c r="AE1824" s="86"/>
      <c r="AF1824" s="75"/>
      <c r="AH1824" s="86"/>
      <c r="AI1824" s="75"/>
      <c r="AK1824" s="86"/>
      <c r="AL1824" s="75"/>
    </row>
    <row r="1825" spans="1:38" x14ac:dyDescent="0.2">
      <c r="A1825" s="31"/>
      <c r="B1825" s="83"/>
      <c r="D1825" s="86"/>
      <c r="E1825" s="75"/>
      <c r="G1825" s="86"/>
      <c r="H1825" s="75"/>
      <c r="J1825" s="86"/>
      <c r="K1825" s="75"/>
      <c r="M1825" s="86"/>
      <c r="N1825" s="75"/>
      <c r="P1825" s="86"/>
      <c r="Q1825" s="75"/>
      <c r="S1825" s="86"/>
      <c r="T1825" s="75"/>
      <c r="V1825" s="86"/>
      <c r="W1825" s="75"/>
      <c r="Y1825" s="86"/>
      <c r="Z1825" s="75"/>
      <c r="AB1825" s="86"/>
      <c r="AC1825" s="75"/>
      <c r="AE1825" s="86"/>
      <c r="AF1825" s="75"/>
      <c r="AH1825" s="86"/>
      <c r="AI1825" s="75"/>
      <c r="AK1825" s="86"/>
      <c r="AL1825" s="75"/>
    </row>
    <row r="1826" spans="1:38" x14ac:dyDescent="0.2">
      <c r="A1826" s="31"/>
      <c r="B1826" s="83"/>
      <c r="D1826" s="86"/>
      <c r="E1826" s="75"/>
      <c r="G1826" s="86"/>
      <c r="H1826" s="75"/>
      <c r="J1826" s="86"/>
      <c r="K1826" s="75"/>
      <c r="M1826" s="86"/>
      <c r="N1826" s="75"/>
      <c r="P1826" s="86"/>
      <c r="Q1826" s="75"/>
      <c r="S1826" s="86"/>
      <c r="T1826" s="75"/>
      <c r="V1826" s="86"/>
      <c r="W1826" s="75"/>
      <c r="Y1826" s="86"/>
      <c r="Z1826" s="75"/>
      <c r="AB1826" s="86"/>
      <c r="AC1826" s="75"/>
      <c r="AE1826" s="86"/>
      <c r="AF1826" s="75"/>
      <c r="AH1826" s="86"/>
      <c r="AI1826" s="75"/>
      <c r="AK1826" s="86"/>
      <c r="AL1826" s="75"/>
    </row>
    <row r="1827" spans="1:38" x14ac:dyDescent="0.2">
      <c r="A1827" s="31"/>
      <c r="B1827" s="83"/>
      <c r="D1827" s="86"/>
      <c r="E1827" s="75"/>
      <c r="G1827" s="86"/>
      <c r="H1827" s="75"/>
      <c r="J1827" s="86"/>
      <c r="K1827" s="75"/>
      <c r="M1827" s="86"/>
      <c r="N1827" s="75"/>
      <c r="P1827" s="86"/>
      <c r="Q1827" s="75"/>
      <c r="S1827" s="86"/>
      <c r="T1827" s="75"/>
      <c r="V1827" s="86"/>
      <c r="W1827" s="75"/>
      <c r="Y1827" s="86"/>
      <c r="Z1827" s="75"/>
      <c r="AB1827" s="86"/>
      <c r="AC1827" s="75"/>
      <c r="AE1827" s="86"/>
      <c r="AF1827" s="75"/>
      <c r="AH1827" s="86"/>
      <c r="AI1827" s="75"/>
      <c r="AK1827" s="86"/>
      <c r="AL1827" s="75"/>
    </row>
    <row r="1828" spans="1:38" x14ac:dyDescent="0.2">
      <c r="A1828" s="31"/>
      <c r="B1828" s="83"/>
      <c r="D1828" s="86"/>
      <c r="E1828" s="75"/>
      <c r="G1828" s="86"/>
      <c r="H1828" s="75"/>
      <c r="J1828" s="86"/>
      <c r="K1828" s="75"/>
      <c r="M1828" s="86"/>
      <c r="N1828" s="75"/>
      <c r="P1828" s="86"/>
      <c r="Q1828" s="75"/>
      <c r="S1828" s="86"/>
      <c r="T1828" s="75"/>
      <c r="V1828" s="86"/>
      <c r="W1828" s="75"/>
      <c r="Y1828" s="86"/>
      <c r="Z1828" s="75"/>
      <c r="AB1828" s="86"/>
      <c r="AC1828" s="75"/>
      <c r="AE1828" s="86"/>
      <c r="AF1828" s="75"/>
      <c r="AH1828" s="86"/>
      <c r="AI1828" s="75"/>
      <c r="AK1828" s="86"/>
      <c r="AL1828" s="75"/>
    </row>
    <row r="1829" spans="1:38" x14ac:dyDescent="0.2">
      <c r="A1829" s="31"/>
      <c r="B1829" s="83"/>
      <c r="D1829" s="86"/>
      <c r="E1829" s="75"/>
      <c r="G1829" s="86"/>
      <c r="H1829" s="75"/>
      <c r="J1829" s="86"/>
      <c r="K1829" s="75"/>
      <c r="M1829" s="86"/>
      <c r="N1829" s="75"/>
      <c r="P1829" s="86"/>
      <c r="Q1829" s="75"/>
      <c r="S1829" s="86"/>
      <c r="T1829" s="75"/>
      <c r="V1829" s="86"/>
      <c r="W1829" s="75"/>
      <c r="Y1829" s="86"/>
      <c r="Z1829" s="75"/>
      <c r="AB1829" s="86"/>
      <c r="AC1829" s="75"/>
      <c r="AE1829" s="86"/>
      <c r="AF1829" s="75"/>
      <c r="AH1829" s="86"/>
      <c r="AI1829" s="75"/>
      <c r="AK1829" s="86"/>
      <c r="AL1829" s="75"/>
    </row>
    <row r="1830" spans="1:38" x14ac:dyDescent="0.2">
      <c r="A1830" s="31"/>
      <c r="B1830" s="83"/>
      <c r="D1830" s="86"/>
      <c r="E1830" s="75"/>
      <c r="G1830" s="86"/>
      <c r="H1830" s="75"/>
      <c r="J1830" s="86"/>
      <c r="K1830" s="75"/>
      <c r="M1830" s="86"/>
      <c r="N1830" s="75"/>
      <c r="P1830" s="86"/>
      <c r="Q1830" s="75"/>
      <c r="S1830" s="86"/>
      <c r="T1830" s="75"/>
      <c r="V1830" s="86"/>
      <c r="W1830" s="75"/>
      <c r="Y1830" s="86"/>
      <c r="Z1830" s="75"/>
      <c r="AB1830" s="86"/>
      <c r="AC1830" s="75"/>
      <c r="AE1830" s="86"/>
      <c r="AF1830" s="75"/>
      <c r="AH1830" s="86"/>
      <c r="AI1830" s="75"/>
      <c r="AK1830" s="86"/>
      <c r="AL1830" s="75"/>
    </row>
    <row r="1831" spans="1:38" x14ac:dyDescent="0.2">
      <c r="A1831" s="31"/>
      <c r="B1831" s="83"/>
      <c r="D1831" s="86"/>
      <c r="E1831" s="75"/>
      <c r="G1831" s="86"/>
      <c r="H1831" s="75"/>
      <c r="J1831" s="86"/>
      <c r="K1831" s="75"/>
      <c r="M1831" s="86"/>
      <c r="N1831" s="75"/>
      <c r="P1831" s="86"/>
      <c r="Q1831" s="75"/>
      <c r="S1831" s="86"/>
      <c r="T1831" s="75"/>
      <c r="V1831" s="86"/>
      <c r="W1831" s="75"/>
      <c r="Y1831" s="86"/>
      <c r="Z1831" s="75"/>
      <c r="AB1831" s="86"/>
      <c r="AC1831" s="75"/>
      <c r="AE1831" s="86"/>
      <c r="AF1831" s="75"/>
      <c r="AH1831" s="86"/>
      <c r="AI1831" s="75"/>
      <c r="AK1831" s="86"/>
      <c r="AL1831" s="75"/>
    </row>
    <row r="1832" spans="1:38" x14ac:dyDescent="0.2">
      <c r="A1832" s="31"/>
      <c r="B1832" s="83"/>
      <c r="D1832" s="86"/>
      <c r="E1832" s="75"/>
      <c r="G1832" s="86"/>
      <c r="H1832" s="75"/>
      <c r="J1832" s="86"/>
      <c r="K1832" s="75"/>
      <c r="M1832" s="86"/>
      <c r="N1832" s="75"/>
      <c r="P1832" s="86"/>
      <c r="Q1832" s="75"/>
      <c r="S1832" s="86"/>
      <c r="T1832" s="75"/>
      <c r="V1832" s="86"/>
      <c r="W1832" s="75"/>
      <c r="Y1832" s="86"/>
      <c r="Z1832" s="75"/>
      <c r="AB1832" s="86"/>
      <c r="AC1832" s="75"/>
      <c r="AE1832" s="86"/>
      <c r="AF1832" s="75"/>
      <c r="AH1832" s="86"/>
      <c r="AI1832" s="75"/>
      <c r="AK1832" s="86"/>
      <c r="AL1832" s="75"/>
    </row>
    <row r="1833" spans="1:38" x14ac:dyDescent="0.2">
      <c r="A1833" s="31"/>
      <c r="B1833" s="83"/>
      <c r="D1833" s="86"/>
      <c r="E1833" s="75"/>
      <c r="G1833" s="86"/>
      <c r="H1833" s="75"/>
      <c r="J1833" s="86"/>
      <c r="K1833" s="75"/>
      <c r="M1833" s="86"/>
      <c r="N1833" s="75"/>
      <c r="P1833" s="86"/>
      <c r="Q1833" s="75"/>
      <c r="S1833" s="86"/>
      <c r="T1833" s="75"/>
      <c r="V1833" s="86"/>
      <c r="W1833" s="75"/>
      <c r="Y1833" s="86"/>
      <c r="Z1833" s="75"/>
      <c r="AB1833" s="86"/>
      <c r="AC1833" s="75"/>
      <c r="AE1833" s="86"/>
      <c r="AF1833" s="75"/>
      <c r="AH1833" s="86"/>
      <c r="AI1833" s="75"/>
      <c r="AK1833" s="86"/>
      <c r="AL1833" s="75"/>
    </row>
    <row r="1834" spans="1:38" x14ac:dyDescent="0.2">
      <c r="A1834" s="31"/>
      <c r="B1834" s="83"/>
      <c r="D1834" s="86"/>
      <c r="E1834" s="75"/>
      <c r="G1834" s="86"/>
      <c r="H1834" s="75"/>
      <c r="J1834" s="86"/>
      <c r="K1834" s="75"/>
      <c r="M1834" s="86"/>
      <c r="N1834" s="75"/>
      <c r="P1834" s="86"/>
      <c r="Q1834" s="75"/>
      <c r="S1834" s="86"/>
      <c r="T1834" s="75"/>
      <c r="V1834" s="86"/>
      <c r="W1834" s="75"/>
      <c r="Y1834" s="86"/>
      <c r="Z1834" s="75"/>
      <c r="AB1834" s="86"/>
      <c r="AC1834" s="75"/>
      <c r="AE1834" s="86"/>
      <c r="AF1834" s="75"/>
      <c r="AH1834" s="86"/>
      <c r="AI1834" s="75"/>
      <c r="AK1834" s="86"/>
      <c r="AL1834" s="75"/>
    </row>
    <row r="1835" spans="1:38" x14ac:dyDescent="0.2">
      <c r="A1835" s="31"/>
      <c r="B1835" s="83"/>
      <c r="D1835" s="86"/>
      <c r="E1835" s="75"/>
      <c r="G1835" s="86"/>
      <c r="H1835" s="75"/>
      <c r="J1835" s="86"/>
      <c r="K1835" s="75"/>
      <c r="M1835" s="86"/>
      <c r="N1835" s="75"/>
      <c r="P1835" s="86"/>
      <c r="Q1835" s="75"/>
      <c r="S1835" s="86"/>
      <c r="T1835" s="75"/>
      <c r="V1835" s="86"/>
      <c r="W1835" s="75"/>
      <c r="Y1835" s="86"/>
      <c r="Z1835" s="75"/>
      <c r="AB1835" s="86"/>
      <c r="AC1835" s="75"/>
      <c r="AE1835" s="86"/>
      <c r="AF1835" s="75"/>
      <c r="AH1835" s="86"/>
      <c r="AI1835" s="75"/>
      <c r="AK1835" s="86"/>
      <c r="AL1835" s="75"/>
    </row>
    <row r="1836" spans="1:38" x14ac:dyDescent="0.2">
      <c r="A1836" s="31"/>
      <c r="B1836" s="83"/>
      <c r="D1836" s="86"/>
      <c r="E1836" s="75"/>
      <c r="G1836" s="86"/>
      <c r="H1836" s="75"/>
      <c r="J1836" s="86"/>
      <c r="K1836" s="75"/>
      <c r="M1836" s="86"/>
      <c r="N1836" s="75"/>
      <c r="P1836" s="86"/>
      <c r="Q1836" s="75"/>
      <c r="S1836" s="86"/>
      <c r="T1836" s="75"/>
      <c r="V1836" s="86"/>
      <c r="W1836" s="75"/>
      <c r="Y1836" s="86"/>
      <c r="Z1836" s="75"/>
      <c r="AB1836" s="86"/>
      <c r="AC1836" s="75"/>
      <c r="AE1836" s="86"/>
      <c r="AF1836" s="75"/>
      <c r="AH1836" s="86"/>
      <c r="AI1836" s="75"/>
      <c r="AK1836" s="86"/>
      <c r="AL1836" s="75"/>
    </row>
    <row r="1837" spans="1:38" x14ac:dyDescent="0.2">
      <c r="A1837" s="31"/>
      <c r="B1837" s="83"/>
      <c r="D1837" s="86"/>
      <c r="E1837" s="75"/>
      <c r="G1837" s="86"/>
      <c r="H1837" s="75"/>
      <c r="J1837" s="86"/>
      <c r="K1837" s="75"/>
      <c r="M1837" s="86"/>
      <c r="N1837" s="75"/>
      <c r="P1837" s="86"/>
      <c r="Q1837" s="75"/>
      <c r="S1837" s="86"/>
      <c r="T1837" s="75"/>
      <c r="V1837" s="86"/>
      <c r="W1837" s="75"/>
      <c r="Y1837" s="86"/>
      <c r="Z1837" s="75"/>
      <c r="AB1837" s="86"/>
      <c r="AC1837" s="75"/>
      <c r="AE1837" s="86"/>
      <c r="AF1837" s="75"/>
      <c r="AH1837" s="86"/>
      <c r="AI1837" s="75"/>
      <c r="AK1837" s="86"/>
      <c r="AL1837" s="75"/>
    </row>
    <row r="1838" spans="1:38" x14ac:dyDescent="0.2">
      <c r="A1838" s="31"/>
      <c r="B1838" s="83"/>
      <c r="D1838" s="86"/>
      <c r="E1838" s="75"/>
      <c r="G1838" s="86"/>
      <c r="H1838" s="75"/>
      <c r="J1838" s="86"/>
      <c r="K1838" s="75"/>
      <c r="M1838" s="86"/>
      <c r="N1838" s="75"/>
      <c r="P1838" s="86"/>
      <c r="Q1838" s="75"/>
      <c r="S1838" s="86"/>
      <c r="T1838" s="75"/>
      <c r="V1838" s="86"/>
      <c r="W1838" s="75"/>
      <c r="Y1838" s="86"/>
      <c r="Z1838" s="75"/>
      <c r="AB1838" s="86"/>
      <c r="AC1838" s="75"/>
      <c r="AE1838" s="86"/>
      <c r="AF1838" s="75"/>
      <c r="AH1838" s="86"/>
      <c r="AI1838" s="75"/>
      <c r="AK1838" s="86"/>
      <c r="AL1838" s="75"/>
    </row>
    <row r="1839" spans="1:38" x14ac:dyDescent="0.2">
      <c r="A1839" s="31"/>
      <c r="B1839" s="83"/>
      <c r="D1839" s="86"/>
      <c r="E1839" s="75"/>
      <c r="G1839" s="86"/>
      <c r="H1839" s="75"/>
      <c r="J1839" s="86"/>
      <c r="K1839" s="75"/>
      <c r="M1839" s="86"/>
      <c r="N1839" s="75"/>
      <c r="P1839" s="86"/>
      <c r="Q1839" s="75"/>
      <c r="S1839" s="86"/>
      <c r="T1839" s="75"/>
      <c r="V1839" s="86"/>
      <c r="W1839" s="75"/>
      <c r="Y1839" s="86"/>
      <c r="Z1839" s="75"/>
      <c r="AB1839" s="86"/>
      <c r="AC1839" s="75"/>
      <c r="AE1839" s="86"/>
      <c r="AF1839" s="75"/>
      <c r="AH1839" s="86"/>
      <c r="AI1839" s="75"/>
      <c r="AK1839" s="86"/>
      <c r="AL1839" s="75"/>
    </row>
    <row r="1840" spans="1:38" x14ac:dyDescent="0.2">
      <c r="A1840" s="31"/>
      <c r="B1840" s="83"/>
      <c r="D1840" s="86"/>
      <c r="E1840" s="75"/>
      <c r="G1840" s="86"/>
      <c r="H1840" s="75"/>
      <c r="J1840" s="86"/>
      <c r="K1840" s="75"/>
      <c r="M1840" s="86"/>
      <c r="N1840" s="75"/>
      <c r="P1840" s="86"/>
      <c r="Q1840" s="75"/>
      <c r="S1840" s="86"/>
      <c r="T1840" s="75"/>
      <c r="V1840" s="86"/>
      <c r="W1840" s="75"/>
      <c r="Y1840" s="86"/>
      <c r="Z1840" s="75"/>
      <c r="AB1840" s="86"/>
      <c r="AC1840" s="75"/>
      <c r="AE1840" s="86"/>
      <c r="AF1840" s="75"/>
      <c r="AH1840" s="86"/>
      <c r="AI1840" s="75"/>
      <c r="AK1840" s="86"/>
      <c r="AL1840" s="75"/>
    </row>
    <row r="1841" spans="1:38" x14ac:dyDescent="0.2">
      <c r="A1841" s="31"/>
      <c r="B1841" s="83"/>
      <c r="D1841" s="86"/>
      <c r="E1841" s="75"/>
      <c r="G1841" s="86"/>
      <c r="H1841" s="75"/>
      <c r="J1841" s="86"/>
      <c r="K1841" s="75"/>
      <c r="M1841" s="86"/>
      <c r="N1841" s="75"/>
      <c r="P1841" s="86"/>
      <c r="Q1841" s="75"/>
      <c r="S1841" s="86"/>
      <c r="T1841" s="75"/>
      <c r="V1841" s="86"/>
      <c r="W1841" s="75"/>
      <c r="Y1841" s="86"/>
      <c r="Z1841" s="75"/>
      <c r="AB1841" s="86"/>
      <c r="AC1841" s="75"/>
      <c r="AE1841" s="86"/>
      <c r="AF1841" s="75"/>
      <c r="AH1841" s="86"/>
      <c r="AI1841" s="75"/>
      <c r="AK1841" s="86"/>
      <c r="AL1841" s="75"/>
    </row>
    <row r="1842" spans="1:38" x14ac:dyDescent="0.2">
      <c r="A1842" s="31"/>
      <c r="B1842" s="83"/>
      <c r="D1842" s="86"/>
      <c r="E1842" s="75"/>
      <c r="G1842" s="86"/>
      <c r="H1842" s="75"/>
      <c r="J1842" s="86"/>
      <c r="K1842" s="75"/>
      <c r="M1842" s="86"/>
      <c r="N1842" s="75"/>
      <c r="P1842" s="86"/>
      <c r="Q1842" s="75"/>
      <c r="S1842" s="86"/>
      <c r="T1842" s="75"/>
      <c r="V1842" s="86"/>
      <c r="W1842" s="75"/>
      <c r="Y1842" s="86"/>
      <c r="Z1842" s="75"/>
      <c r="AB1842" s="86"/>
      <c r="AC1842" s="75"/>
      <c r="AE1842" s="86"/>
      <c r="AF1842" s="75"/>
      <c r="AH1842" s="86"/>
      <c r="AI1842" s="75"/>
      <c r="AK1842" s="86"/>
      <c r="AL1842" s="75"/>
    </row>
    <row r="1843" spans="1:38" x14ac:dyDescent="0.2">
      <c r="A1843" s="31"/>
      <c r="B1843" s="83"/>
      <c r="D1843" s="86"/>
      <c r="E1843" s="75"/>
      <c r="G1843" s="86"/>
      <c r="H1843" s="75"/>
      <c r="J1843" s="86"/>
      <c r="K1843" s="75"/>
      <c r="M1843" s="86"/>
      <c r="N1843" s="75"/>
      <c r="P1843" s="86"/>
      <c r="Q1843" s="75"/>
      <c r="S1843" s="86"/>
      <c r="T1843" s="75"/>
      <c r="V1843" s="86"/>
      <c r="W1843" s="75"/>
      <c r="Y1843" s="86"/>
      <c r="Z1843" s="75"/>
      <c r="AB1843" s="86"/>
      <c r="AC1843" s="75"/>
      <c r="AE1843" s="86"/>
      <c r="AF1843" s="75"/>
      <c r="AH1843" s="86"/>
      <c r="AI1843" s="75"/>
      <c r="AK1843" s="86"/>
      <c r="AL1843" s="75"/>
    </row>
    <row r="1844" spans="1:38" x14ac:dyDescent="0.2">
      <c r="A1844" s="31"/>
      <c r="B1844" s="83"/>
      <c r="D1844" s="86"/>
      <c r="E1844" s="75"/>
      <c r="G1844" s="86"/>
      <c r="H1844" s="75"/>
      <c r="J1844" s="86"/>
      <c r="K1844" s="75"/>
      <c r="M1844" s="86"/>
      <c r="N1844" s="75"/>
      <c r="P1844" s="86"/>
      <c r="Q1844" s="75"/>
      <c r="S1844" s="86"/>
      <c r="T1844" s="75"/>
      <c r="V1844" s="86"/>
      <c r="W1844" s="75"/>
      <c r="Y1844" s="86"/>
      <c r="Z1844" s="75"/>
      <c r="AB1844" s="86"/>
      <c r="AC1844" s="75"/>
      <c r="AE1844" s="86"/>
      <c r="AF1844" s="75"/>
      <c r="AH1844" s="86"/>
      <c r="AI1844" s="75"/>
      <c r="AK1844" s="86"/>
      <c r="AL1844" s="75"/>
    </row>
    <row r="1845" spans="1:38" x14ac:dyDescent="0.2">
      <c r="A1845" s="31"/>
      <c r="B1845" s="83"/>
      <c r="D1845" s="86"/>
      <c r="E1845" s="75"/>
      <c r="G1845" s="86"/>
      <c r="H1845" s="75"/>
      <c r="J1845" s="86"/>
      <c r="K1845" s="75"/>
      <c r="M1845" s="86"/>
      <c r="N1845" s="75"/>
      <c r="P1845" s="86"/>
      <c r="Q1845" s="75"/>
      <c r="S1845" s="86"/>
      <c r="T1845" s="75"/>
      <c r="V1845" s="86"/>
      <c r="W1845" s="75"/>
      <c r="Y1845" s="86"/>
      <c r="Z1845" s="75"/>
      <c r="AB1845" s="86"/>
      <c r="AC1845" s="75"/>
      <c r="AE1845" s="86"/>
      <c r="AF1845" s="75"/>
      <c r="AH1845" s="86"/>
      <c r="AI1845" s="75"/>
      <c r="AK1845" s="86"/>
      <c r="AL1845" s="75"/>
    </row>
    <row r="1846" spans="1:38" x14ac:dyDescent="0.2">
      <c r="A1846" s="31"/>
      <c r="B1846" s="83"/>
      <c r="D1846" s="86"/>
      <c r="E1846" s="75"/>
      <c r="G1846" s="86"/>
      <c r="H1846" s="75"/>
      <c r="J1846" s="86"/>
      <c r="K1846" s="75"/>
      <c r="M1846" s="86"/>
      <c r="N1846" s="75"/>
      <c r="P1846" s="86"/>
      <c r="Q1846" s="75"/>
      <c r="S1846" s="86"/>
      <c r="T1846" s="75"/>
      <c r="V1846" s="86"/>
      <c r="W1846" s="75"/>
      <c r="Y1846" s="86"/>
      <c r="Z1846" s="75"/>
      <c r="AB1846" s="86"/>
      <c r="AC1846" s="75"/>
      <c r="AE1846" s="86"/>
      <c r="AF1846" s="75"/>
      <c r="AH1846" s="86"/>
      <c r="AI1846" s="75"/>
      <c r="AK1846" s="86"/>
      <c r="AL1846" s="75"/>
    </row>
    <row r="1847" spans="1:38" x14ac:dyDescent="0.2">
      <c r="A1847" s="31"/>
      <c r="B1847" s="83"/>
      <c r="D1847" s="86"/>
      <c r="E1847" s="75"/>
      <c r="G1847" s="86"/>
      <c r="H1847" s="75"/>
      <c r="J1847" s="86"/>
      <c r="K1847" s="75"/>
      <c r="M1847" s="86"/>
      <c r="N1847" s="75"/>
      <c r="P1847" s="86"/>
      <c r="Q1847" s="75"/>
      <c r="S1847" s="86"/>
      <c r="T1847" s="75"/>
      <c r="V1847" s="86"/>
      <c r="W1847" s="75"/>
      <c r="Y1847" s="86"/>
      <c r="Z1847" s="75"/>
      <c r="AB1847" s="86"/>
      <c r="AC1847" s="75"/>
      <c r="AE1847" s="86"/>
      <c r="AF1847" s="75"/>
      <c r="AH1847" s="86"/>
      <c r="AI1847" s="75"/>
      <c r="AK1847" s="86"/>
      <c r="AL1847" s="75"/>
    </row>
    <row r="1848" spans="1:38" x14ac:dyDescent="0.2">
      <c r="A1848" s="31"/>
      <c r="B1848" s="83"/>
      <c r="D1848" s="86"/>
      <c r="E1848" s="75"/>
      <c r="G1848" s="86"/>
      <c r="H1848" s="75"/>
      <c r="J1848" s="86"/>
      <c r="K1848" s="75"/>
      <c r="M1848" s="86"/>
      <c r="N1848" s="75"/>
      <c r="P1848" s="86"/>
      <c r="Q1848" s="75"/>
      <c r="S1848" s="86"/>
      <c r="T1848" s="75"/>
      <c r="V1848" s="86"/>
      <c r="W1848" s="75"/>
      <c r="Y1848" s="86"/>
      <c r="Z1848" s="75"/>
      <c r="AB1848" s="86"/>
      <c r="AC1848" s="75"/>
      <c r="AE1848" s="86"/>
      <c r="AF1848" s="75"/>
      <c r="AH1848" s="86"/>
      <c r="AI1848" s="75"/>
      <c r="AK1848" s="86"/>
      <c r="AL1848" s="75"/>
    </row>
    <row r="1849" spans="1:38" x14ac:dyDescent="0.2">
      <c r="A1849" s="31"/>
      <c r="B1849" s="83"/>
      <c r="D1849" s="86"/>
      <c r="E1849" s="75"/>
      <c r="G1849" s="86"/>
      <c r="H1849" s="75"/>
      <c r="J1849" s="86"/>
      <c r="K1849" s="75"/>
      <c r="M1849" s="86"/>
      <c r="N1849" s="75"/>
      <c r="P1849" s="86"/>
      <c r="Q1849" s="75"/>
      <c r="S1849" s="86"/>
      <c r="T1849" s="75"/>
      <c r="V1849" s="86"/>
      <c r="W1849" s="75"/>
      <c r="Y1849" s="86"/>
      <c r="Z1849" s="75"/>
      <c r="AB1849" s="86"/>
      <c r="AC1849" s="75"/>
      <c r="AE1849" s="86"/>
      <c r="AF1849" s="75"/>
      <c r="AH1849" s="86"/>
      <c r="AI1849" s="75"/>
      <c r="AK1849" s="86"/>
      <c r="AL1849" s="75"/>
    </row>
    <row r="1850" spans="1:38" x14ac:dyDescent="0.2">
      <c r="A1850" s="31"/>
      <c r="B1850" s="83"/>
      <c r="D1850" s="86"/>
      <c r="E1850" s="75"/>
      <c r="G1850" s="86"/>
      <c r="H1850" s="75"/>
      <c r="J1850" s="86"/>
      <c r="K1850" s="75"/>
      <c r="M1850" s="86"/>
      <c r="N1850" s="75"/>
      <c r="P1850" s="86"/>
      <c r="Q1850" s="75"/>
      <c r="S1850" s="86"/>
      <c r="T1850" s="75"/>
      <c r="V1850" s="86"/>
      <c r="W1850" s="75"/>
      <c r="Y1850" s="86"/>
      <c r="Z1850" s="75"/>
      <c r="AB1850" s="86"/>
      <c r="AC1850" s="75"/>
      <c r="AE1850" s="86"/>
      <c r="AF1850" s="75"/>
      <c r="AH1850" s="86"/>
      <c r="AI1850" s="75"/>
      <c r="AK1850" s="86"/>
      <c r="AL1850" s="75"/>
    </row>
    <row r="1851" spans="1:38" x14ac:dyDescent="0.2">
      <c r="A1851" s="31"/>
      <c r="B1851" s="83"/>
      <c r="D1851" s="86"/>
      <c r="E1851" s="75"/>
      <c r="G1851" s="86"/>
      <c r="H1851" s="75"/>
      <c r="J1851" s="86"/>
      <c r="K1851" s="75"/>
      <c r="M1851" s="86"/>
      <c r="N1851" s="75"/>
      <c r="P1851" s="86"/>
      <c r="Q1851" s="75"/>
      <c r="S1851" s="86"/>
      <c r="T1851" s="75"/>
      <c r="V1851" s="86"/>
      <c r="W1851" s="75"/>
      <c r="Y1851" s="86"/>
      <c r="Z1851" s="75"/>
      <c r="AB1851" s="86"/>
      <c r="AC1851" s="75"/>
      <c r="AE1851" s="86"/>
      <c r="AF1851" s="75"/>
      <c r="AH1851" s="86"/>
      <c r="AI1851" s="75"/>
      <c r="AK1851" s="86"/>
      <c r="AL1851" s="75"/>
    </row>
    <row r="1852" spans="1:38" x14ac:dyDescent="0.2">
      <c r="A1852" s="31"/>
      <c r="B1852" s="83"/>
      <c r="D1852" s="86"/>
      <c r="E1852" s="75"/>
      <c r="G1852" s="86"/>
      <c r="H1852" s="75"/>
      <c r="J1852" s="86"/>
      <c r="K1852" s="75"/>
      <c r="M1852" s="86"/>
      <c r="N1852" s="75"/>
      <c r="P1852" s="86"/>
      <c r="Q1852" s="75"/>
      <c r="S1852" s="86"/>
      <c r="T1852" s="75"/>
      <c r="V1852" s="86"/>
      <c r="W1852" s="75"/>
      <c r="Y1852" s="86"/>
      <c r="Z1852" s="75"/>
      <c r="AB1852" s="86"/>
      <c r="AC1852" s="75"/>
      <c r="AE1852" s="86"/>
      <c r="AF1852" s="75"/>
      <c r="AH1852" s="86"/>
      <c r="AI1852" s="75"/>
      <c r="AK1852" s="86"/>
      <c r="AL1852" s="75"/>
    </row>
    <row r="1853" spans="1:38" x14ac:dyDescent="0.2">
      <c r="A1853" s="31"/>
      <c r="B1853" s="83"/>
      <c r="D1853" s="86"/>
      <c r="E1853" s="75"/>
      <c r="G1853" s="86"/>
      <c r="H1853" s="75"/>
      <c r="J1853" s="86"/>
      <c r="K1853" s="75"/>
      <c r="M1853" s="86"/>
      <c r="N1853" s="75"/>
      <c r="P1853" s="86"/>
      <c r="Q1853" s="75"/>
      <c r="S1853" s="86"/>
      <c r="T1853" s="75"/>
      <c r="V1853" s="86"/>
      <c r="W1853" s="75"/>
      <c r="Y1853" s="86"/>
      <c r="Z1853" s="75"/>
      <c r="AB1853" s="86"/>
      <c r="AC1853" s="75"/>
      <c r="AE1853" s="86"/>
      <c r="AF1853" s="75"/>
      <c r="AH1853" s="86"/>
      <c r="AI1853" s="75"/>
      <c r="AK1853" s="86"/>
      <c r="AL1853" s="75"/>
    </row>
    <row r="1854" spans="1:38" x14ac:dyDescent="0.2">
      <c r="A1854" s="31"/>
      <c r="B1854" s="83"/>
      <c r="D1854" s="86"/>
      <c r="E1854" s="75"/>
      <c r="G1854" s="86"/>
      <c r="H1854" s="75"/>
      <c r="J1854" s="86"/>
      <c r="K1854" s="75"/>
      <c r="M1854" s="86"/>
      <c r="N1854" s="75"/>
      <c r="P1854" s="86"/>
      <c r="Q1854" s="75"/>
      <c r="S1854" s="86"/>
      <c r="T1854" s="75"/>
      <c r="V1854" s="86"/>
      <c r="W1854" s="75"/>
      <c r="Y1854" s="86"/>
      <c r="Z1854" s="75"/>
      <c r="AB1854" s="86"/>
      <c r="AC1854" s="75"/>
      <c r="AE1854" s="86"/>
      <c r="AF1854" s="75"/>
      <c r="AH1854" s="86"/>
      <c r="AI1854" s="75"/>
      <c r="AK1854" s="86"/>
      <c r="AL1854" s="75"/>
    </row>
    <row r="1855" spans="1:38" x14ac:dyDescent="0.2">
      <c r="A1855" s="31"/>
      <c r="B1855" s="83"/>
      <c r="D1855" s="86"/>
      <c r="E1855" s="75"/>
      <c r="G1855" s="86"/>
      <c r="H1855" s="75"/>
      <c r="J1855" s="86"/>
      <c r="K1855" s="75"/>
      <c r="M1855" s="86"/>
      <c r="N1855" s="75"/>
      <c r="P1855" s="86"/>
      <c r="Q1855" s="75"/>
      <c r="S1855" s="86"/>
      <c r="T1855" s="75"/>
      <c r="V1855" s="86"/>
      <c r="W1855" s="75"/>
      <c r="Y1855" s="86"/>
      <c r="Z1855" s="75"/>
      <c r="AB1855" s="86"/>
      <c r="AC1855" s="75"/>
      <c r="AE1855" s="86"/>
      <c r="AF1855" s="75"/>
      <c r="AH1855" s="86"/>
      <c r="AI1855" s="75"/>
      <c r="AK1855" s="86"/>
      <c r="AL1855" s="75"/>
    </row>
    <row r="1856" spans="1:38" x14ac:dyDescent="0.2">
      <c r="A1856" s="31"/>
      <c r="B1856" s="83"/>
      <c r="D1856" s="86"/>
      <c r="E1856" s="75"/>
      <c r="G1856" s="86"/>
      <c r="H1856" s="75"/>
      <c r="J1856" s="86"/>
      <c r="K1856" s="75"/>
      <c r="M1856" s="86"/>
      <c r="N1856" s="75"/>
      <c r="P1856" s="86"/>
      <c r="Q1856" s="75"/>
      <c r="S1856" s="86"/>
      <c r="T1856" s="75"/>
      <c r="V1856" s="86"/>
      <c r="W1856" s="75"/>
      <c r="Y1856" s="86"/>
      <c r="Z1856" s="75"/>
      <c r="AB1856" s="86"/>
      <c r="AC1856" s="75"/>
      <c r="AE1856" s="86"/>
      <c r="AF1856" s="75"/>
      <c r="AH1856" s="86"/>
      <c r="AI1856" s="75"/>
      <c r="AK1856" s="86"/>
      <c r="AL1856" s="75"/>
    </row>
    <row r="1857" spans="1:38" x14ac:dyDescent="0.2">
      <c r="A1857" s="31"/>
      <c r="B1857" s="83"/>
      <c r="D1857" s="86"/>
      <c r="E1857" s="75"/>
      <c r="G1857" s="86"/>
      <c r="H1857" s="75"/>
      <c r="J1857" s="86"/>
      <c r="K1857" s="75"/>
      <c r="M1857" s="86"/>
      <c r="N1857" s="75"/>
      <c r="P1857" s="86"/>
      <c r="Q1857" s="75"/>
      <c r="S1857" s="86"/>
      <c r="T1857" s="75"/>
      <c r="V1857" s="86"/>
      <c r="W1857" s="75"/>
      <c r="Y1857" s="86"/>
      <c r="Z1857" s="75"/>
      <c r="AB1857" s="86"/>
      <c r="AC1857" s="75"/>
      <c r="AE1857" s="86"/>
      <c r="AF1857" s="75"/>
      <c r="AH1857" s="86"/>
      <c r="AI1857" s="75"/>
      <c r="AK1857" s="86"/>
      <c r="AL1857" s="75"/>
    </row>
    <row r="1858" spans="1:38" x14ac:dyDescent="0.2">
      <c r="A1858" s="31"/>
      <c r="B1858" s="83"/>
      <c r="D1858" s="86"/>
      <c r="E1858" s="75"/>
      <c r="G1858" s="86"/>
      <c r="H1858" s="75"/>
      <c r="J1858" s="86"/>
      <c r="K1858" s="75"/>
      <c r="M1858" s="86"/>
      <c r="N1858" s="75"/>
      <c r="P1858" s="86"/>
      <c r="Q1858" s="75"/>
      <c r="S1858" s="86"/>
      <c r="T1858" s="75"/>
      <c r="V1858" s="86"/>
      <c r="W1858" s="75"/>
      <c r="Y1858" s="86"/>
      <c r="Z1858" s="75"/>
      <c r="AB1858" s="86"/>
      <c r="AC1858" s="75"/>
      <c r="AE1858" s="86"/>
      <c r="AF1858" s="75"/>
      <c r="AH1858" s="86"/>
      <c r="AI1858" s="75"/>
      <c r="AK1858" s="86"/>
      <c r="AL1858" s="75"/>
    </row>
    <row r="1859" spans="1:38" x14ac:dyDescent="0.2">
      <c r="A1859" s="31"/>
      <c r="B1859" s="83"/>
      <c r="D1859" s="86"/>
      <c r="E1859" s="75"/>
      <c r="G1859" s="86"/>
      <c r="H1859" s="75"/>
      <c r="J1859" s="86"/>
      <c r="K1859" s="75"/>
      <c r="M1859" s="86"/>
      <c r="N1859" s="75"/>
      <c r="P1859" s="86"/>
      <c r="Q1859" s="75"/>
      <c r="S1859" s="86"/>
      <c r="T1859" s="75"/>
      <c r="V1859" s="86"/>
      <c r="W1859" s="75"/>
      <c r="Y1859" s="86"/>
      <c r="Z1859" s="75"/>
      <c r="AB1859" s="86"/>
      <c r="AC1859" s="75"/>
      <c r="AE1859" s="86"/>
      <c r="AF1859" s="75"/>
      <c r="AH1859" s="86"/>
      <c r="AI1859" s="75"/>
      <c r="AK1859" s="86"/>
      <c r="AL1859" s="75"/>
    </row>
    <row r="1860" spans="1:38" x14ac:dyDescent="0.2">
      <c r="A1860" s="31"/>
      <c r="B1860" s="83"/>
      <c r="D1860" s="86"/>
      <c r="E1860" s="75"/>
      <c r="G1860" s="86"/>
      <c r="H1860" s="75"/>
      <c r="J1860" s="86"/>
      <c r="K1860" s="75"/>
      <c r="M1860" s="86"/>
      <c r="N1860" s="75"/>
      <c r="P1860" s="86"/>
      <c r="Q1860" s="75"/>
      <c r="S1860" s="86"/>
      <c r="T1860" s="75"/>
      <c r="V1860" s="86"/>
      <c r="W1860" s="75"/>
      <c r="Y1860" s="86"/>
      <c r="Z1860" s="75"/>
      <c r="AB1860" s="86"/>
      <c r="AC1860" s="75"/>
      <c r="AE1860" s="86"/>
      <c r="AF1860" s="75"/>
      <c r="AH1860" s="86"/>
      <c r="AI1860" s="75"/>
      <c r="AK1860" s="86"/>
      <c r="AL1860" s="75"/>
    </row>
    <row r="1861" spans="1:38" x14ac:dyDescent="0.2">
      <c r="A1861" s="31"/>
      <c r="B1861" s="83"/>
      <c r="D1861" s="86"/>
      <c r="E1861" s="75"/>
      <c r="G1861" s="86"/>
      <c r="H1861" s="75"/>
      <c r="J1861" s="86"/>
      <c r="K1861" s="75"/>
      <c r="M1861" s="86"/>
      <c r="N1861" s="75"/>
      <c r="P1861" s="86"/>
      <c r="Q1861" s="75"/>
      <c r="S1861" s="86"/>
      <c r="T1861" s="75"/>
      <c r="V1861" s="86"/>
      <c r="W1861" s="75"/>
      <c r="Y1861" s="86"/>
      <c r="Z1861" s="75"/>
      <c r="AB1861" s="86"/>
      <c r="AC1861" s="75"/>
      <c r="AE1861" s="86"/>
      <c r="AF1861" s="75"/>
      <c r="AH1861" s="86"/>
      <c r="AI1861" s="75"/>
      <c r="AK1861" s="86"/>
      <c r="AL1861" s="75"/>
    </row>
    <row r="1862" spans="1:38" x14ac:dyDescent="0.2">
      <c r="A1862" s="31"/>
      <c r="B1862" s="83"/>
      <c r="D1862" s="86"/>
      <c r="E1862" s="75"/>
      <c r="G1862" s="86"/>
      <c r="H1862" s="75"/>
      <c r="J1862" s="86"/>
      <c r="K1862" s="75"/>
      <c r="M1862" s="86"/>
      <c r="N1862" s="75"/>
      <c r="P1862" s="86"/>
      <c r="Q1862" s="75"/>
      <c r="S1862" s="86"/>
      <c r="T1862" s="75"/>
      <c r="V1862" s="86"/>
      <c r="W1862" s="75"/>
      <c r="Y1862" s="86"/>
      <c r="Z1862" s="75"/>
      <c r="AB1862" s="86"/>
      <c r="AC1862" s="75"/>
      <c r="AE1862" s="86"/>
      <c r="AF1862" s="75"/>
      <c r="AH1862" s="86"/>
      <c r="AI1862" s="75"/>
      <c r="AK1862" s="86"/>
      <c r="AL1862" s="75"/>
    </row>
    <row r="1863" spans="1:38" x14ac:dyDescent="0.2">
      <c r="A1863" s="31"/>
      <c r="B1863" s="83"/>
      <c r="D1863" s="86"/>
      <c r="E1863" s="75"/>
      <c r="G1863" s="86"/>
      <c r="H1863" s="75"/>
      <c r="J1863" s="86"/>
      <c r="K1863" s="75"/>
      <c r="M1863" s="86"/>
      <c r="N1863" s="75"/>
      <c r="P1863" s="86"/>
      <c r="Q1863" s="75"/>
      <c r="S1863" s="86"/>
      <c r="T1863" s="75"/>
      <c r="V1863" s="86"/>
      <c r="W1863" s="75"/>
      <c r="Y1863" s="86"/>
      <c r="Z1863" s="75"/>
      <c r="AB1863" s="86"/>
      <c r="AC1863" s="75"/>
      <c r="AE1863" s="86"/>
      <c r="AF1863" s="75"/>
      <c r="AH1863" s="86"/>
      <c r="AI1863" s="75"/>
      <c r="AK1863" s="86"/>
      <c r="AL1863" s="75"/>
    </row>
    <row r="1864" spans="1:38" x14ac:dyDescent="0.2">
      <c r="A1864" s="31"/>
      <c r="B1864" s="83"/>
      <c r="D1864" s="86"/>
      <c r="E1864" s="75"/>
      <c r="G1864" s="86"/>
      <c r="H1864" s="75"/>
      <c r="J1864" s="86"/>
      <c r="K1864" s="75"/>
      <c r="M1864" s="86"/>
      <c r="N1864" s="75"/>
      <c r="P1864" s="86"/>
      <c r="Q1864" s="75"/>
      <c r="S1864" s="86"/>
      <c r="T1864" s="75"/>
      <c r="V1864" s="86"/>
      <c r="W1864" s="75"/>
      <c r="Y1864" s="86"/>
      <c r="Z1864" s="75"/>
      <c r="AB1864" s="86"/>
      <c r="AC1864" s="75"/>
      <c r="AE1864" s="86"/>
      <c r="AF1864" s="75"/>
      <c r="AH1864" s="86"/>
      <c r="AI1864" s="75"/>
      <c r="AK1864" s="86"/>
      <c r="AL1864" s="75"/>
    </row>
    <row r="1865" spans="1:38" x14ac:dyDescent="0.2">
      <c r="A1865" s="31"/>
      <c r="B1865" s="83"/>
      <c r="D1865" s="86"/>
      <c r="E1865" s="75"/>
      <c r="G1865" s="86"/>
      <c r="H1865" s="75"/>
      <c r="J1865" s="86"/>
      <c r="K1865" s="75"/>
      <c r="M1865" s="86"/>
      <c r="N1865" s="75"/>
      <c r="P1865" s="86"/>
      <c r="Q1865" s="75"/>
      <c r="S1865" s="86"/>
      <c r="T1865" s="75"/>
      <c r="V1865" s="86"/>
      <c r="W1865" s="75"/>
      <c r="Y1865" s="86"/>
      <c r="Z1865" s="75"/>
      <c r="AB1865" s="86"/>
      <c r="AC1865" s="75"/>
      <c r="AE1865" s="86"/>
      <c r="AF1865" s="75"/>
      <c r="AH1865" s="86"/>
      <c r="AI1865" s="75"/>
      <c r="AK1865" s="86"/>
      <c r="AL1865" s="75"/>
    </row>
    <row r="1866" spans="1:38" x14ac:dyDescent="0.2">
      <c r="A1866" s="31"/>
      <c r="B1866" s="83"/>
      <c r="D1866" s="86"/>
      <c r="E1866" s="75"/>
      <c r="G1866" s="86"/>
      <c r="H1866" s="75"/>
      <c r="J1866" s="86"/>
      <c r="K1866" s="75"/>
      <c r="M1866" s="86"/>
      <c r="N1866" s="75"/>
      <c r="P1866" s="86"/>
      <c r="Q1866" s="75"/>
      <c r="S1866" s="86"/>
      <c r="T1866" s="75"/>
      <c r="V1866" s="86"/>
      <c r="W1866" s="75"/>
      <c r="Y1866" s="86"/>
      <c r="Z1866" s="75"/>
      <c r="AB1866" s="86"/>
      <c r="AC1866" s="75"/>
      <c r="AE1866" s="86"/>
      <c r="AF1866" s="75"/>
      <c r="AH1866" s="86"/>
      <c r="AI1866" s="75"/>
      <c r="AK1866" s="86"/>
      <c r="AL1866" s="75"/>
    </row>
    <row r="1867" spans="1:38" x14ac:dyDescent="0.2">
      <c r="A1867" s="31"/>
      <c r="B1867" s="83"/>
      <c r="D1867" s="86"/>
      <c r="E1867" s="75"/>
      <c r="G1867" s="86"/>
      <c r="H1867" s="75"/>
      <c r="J1867" s="86"/>
      <c r="K1867" s="75"/>
      <c r="M1867" s="86"/>
      <c r="N1867" s="75"/>
      <c r="P1867" s="86"/>
      <c r="Q1867" s="75"/>
      <c r="S1867" s="86"/>
      <c r="T1867" s="75"/>
      <c r="V1867" s="86"/>
      <c r="W1867" s="75"/>
      <c r="Y1867" s="86"/>
      <c r="Z1867" s="75"/>
      <c r="AB1867" s="86"/>
      <c r="AC1867" s="75"/>
      <c r="AE1867" s="86"/>
      <c r="AF1867" s="75"/>
      <c r="AH1867" s="86"/>
      <c r="AI1867" s="75"/>
      <c r="AK1867" s="86"/>
      <c r="AL1867" s="75"/>
    </row>
    <row r="1868" spans="1:38" x14ac:dyDescent="0.2">
      <c r="A1868" s="31"/>
      <c r="B1868" s="83"/>
      <c r="D1868" s="86"/>
      <c r="E1868" s="75"/>
      <c r="G1868" s="86"/>
      <c r="H1868" s="75"/>
      <c r="J1868" s="86"/>
      <c r="K1868" s="75"/>
      <c r="M1868" s="86"/>
      <c r="N1868" s="75"/>
      <c r="P1868" s="86"/>
      <c r="Q1868" s="75"/>
      <c r="S1868" s="86"/>
      <c r="T1868" s="75"/>
      <c r="V1868" s="86"/>
      <c r="W1868" s="75"/>
      <c r="Y1868" s="86"/>
      <c r="Z1868" s="75"/>
      <c r="AB1868" s="86"/>
      <c r="AC1868" s="75"/>
      <c r="AE1868" s="86"/>
      <c r="AF1868" s="75"/>
      <c r="AH1868" s="86"/>
      <c r="AI1868" s="75"/>
      <c r="AK1868" s="86"/>
      <c r="AL1868" s="75"/>
    </row>
    <row r="1869" spans="1:38" x14ac:dyDescent="0.2">
      <c r="A1869" s="31"/>
      <c r="B1869" s="83"/>
      <c r="D1869" s="86"/>
      <c r="E1869" s="75"/>
      <c r="G1869" s="86"/>
      <c r="H1869" s="75"/>
      <c r="J1869" s="86"/>
      <c r="K1869" s="75"/>
      <c r="M1869" s="86"/>
      <c r="N1869" s="75"/>
      <c r="P1869" s="86"/>
      <c r="Q1869" s="75"/>
      <c r="S1869" s="86"/>
      <c r="T1869" s="75"/>
      <c r="V1869" s="86"/>
      <c r="W1869" s="75"/>
      <c r="Y1869" s="86"/>
      <c r="Z1869" s="75"/>
      <c r="AB1869" s="86"/>
      <c r="AC1869" s="75"/>
      <c r="AE1869" s="86"/>
      <c r="AF1869" s="75"/>
      <c r="AH1869" s="86"/>
      <c r="AI1869" s="75"/>
      <c r="AK1869" s="86"/>
      <c r="AL1869" s="75"/>
    </row>
    <row r="1870" spans="1:38" x14ac:dyDescent="0.2">
      <c r="A1870" s="31"/>
      <c r="B1870" s="83"/>
      <c r="D1870" s="86"/>
      <c r="E1870" s="75"/>
      <c r="G1870" s="86"/>
      <c r="H1870" s="75"/>
      <c r="J1870" s="86"/>
      <c r="K1870" s="75"/>
      <c r="M1870" s="86"/>
      <c r="N1870" s="75"/>
      <c r="P1870" s="86"/>
      <c r="Q1870" s="75"/>
      <c r="S1870" s="86"/>
      <c r="T1870" s="75"/>
      <c r="V1870" s="86"/>
      <c r="W1870" s="75"/>
      <c r="Y1870" s="86"/>
      <c r="Z1870" s="75"/>
      <c r="AB1870" s="86"/>
      <c r="AC1870" s="75"/>
      <c r="AE1870" s="86"/>
      <c r="AF1870" s="75"/>
      <c r="AH1870" s="86"/>
      <c r="AI1870" s="75"/>
      <c r="AK1870" s="86"/>
      <c r="AL1870" s="75"/>
    </row>
    <row r="1871" spans="1:38" x14ac:dyDescent="0.2">
      <c r="A1871" s="31"/>
      <c r="B1871" s="83"/>
      <c r="D1871" s="86"/>
      <c r="E1871" s="75"/>
      <c r="G1871" s="86"/>
      <c r="H1871" s="75"/>
      <c r="J1871" s="86"/>
      <c r="K1871" s="75"/>
      <c r="M1871" s="86"/>
      <c r="N1871" s="75"/>
      <c r="P1871" s="86"/>
      <c r="Q1871" s="75"/>
      <c r="S1871" s="86"/>
      <c r="T1871" s="75"/>
      <c r="V1871" s="86"/>
      <c r="W1871" s="75"/>
      <c r="Y1871" s="86"/>
      <c r="Z1871" s="75"/>
      <c r="AB1871" s="86"/>
      <c r="AC1871" s="75"/>
      <c r="AE1871" s="86"/>
      <c r="AF1871" s="75"/>
      <c r="AH1871" s="86"/>
      <c r="AI1871" s="75"/>
      <c r="AK1871" s="86"/>
      <c r="AL1871" s="75"/>
    </row>
    <row r="1872" spans="1:38" x14ac:dyDescent="0.2">
      <c r="A1872" s="31"/>
      <c r="B1872" s="83"/>
      <c r="D1872" s="86"/>
      <c r="E1872" s="75"/>
      <c r="G1872" s="86"/>
      <c r="H1872" s="75"/>
      <c r="J1872" s="86"/>
      <c r="K1872" s="75"/>
      <c r="M1872" s="86"/>
      <c r="N1872" s="75"/>
      <c r="P1872" s="86"/>
      <c r="Q1872" s="75"/>
      <c r="S1872" s="86"/>
      <c r="T1872" s="75"/>
      <c r="V1872" s="86"/>
      <c r="W1872" s="75"/>
      <c r="Y1872" s="86"/>
      <c r="Z1872" s="75"/>
      <c r="AB1872" s="86"/>
      <c r="AC1872" s="75"/>
      <c r="AE1872" s="86"/>
      <c r="AF1872" s="75"/>
      <c r="AH1872" s="86"/>
      <c r="AI1872" s="75"/>
      <c r="AK1872" s="86"/>
      <c r="AL1872" s="75"/>
    </row>
    <row r="1873" spans="1:38" x14ac:dyDescent="0.2">
      <c r="A1873" s="31"/>
      <c r="B1873" s="83"/>
      <c r="D1873" s="86"/>
      <c r="E1873" s="75"/>
      <c r="G1873" s="86"/>
      <c r="H1873" s="75"/>
      <c r="J1873" s="86"/>
      <c r="K1873" s="75"/>
      <c r="M1873" s="86"/>
      <c r="N1873" s="75"/>
      <c r="P1873" s="86"/>
      <c r="Q1873" s="75"/>
      <c r="S1873" s="86"/>
      <c r="T1873" s="75"/>
      <c r="V1873" s="86"/>
      <c r="W1873" s="75"/>
      <c r="Y1873" s="86"/>
      <c r="Z1873" s="75"/>
      <c r="AB1873" s="86"/>
      <c r="AC1873" s="75"/>
      <c r="AE1873" s="86"/>
      <c r="AF1873" s="75"/>
      <c r="AH1873" s="86"/>
      <c r="AI1873" s="75"/>
      <c r="AK1873" s="86"/>
      <c r="AL1873" s="75"/>
    </row>
    <row r="1874" spans="1:38" x14ac:dyDescent="0.2">
      <c r="A1874" s="31"/>
      <c r="B1874" s="83"/>
      <c r="D1874" s="86"/>
      <c r="E1874" s="75"/>
      <c r="G1874" s="86"/>
      <c r="H1874" s="75"/>
      <c r="J1874" s="86"/>
      <c r="K1874" s="75"/>
      <c r="M1874" s="86"/>
      <c r="N1874" s="75"/>
      <c r="P1874" s="86"/>
      <c r="Q1874" s="75"/>
      <c r="S1874" s="86"/>
      <c r="T1874" s="75"/>
      <c r="V1874" s="86"/>
      <c r="W1874" s="75"/>
      <c r="Y1874" s="86"/>
      <c r="Z1874" s="75"/>
      <c r="AB1874" s="86"/>
      <c r="AC1874" s="75"/>
      <c r="AE1874" s="86"/>
      <c r="AF1874" s="75"/>
      <c r="AH1874" s="86"/>
      <c r="AI1874" s="75"/>
      <c r="AK1874" s="86"/>
      <c r="AL1874" s="75"/>
    </row>
    <row r="1875" spans="1:38" x14ac:dyDescent="0.2">
      <c r="A1875" s="31"/>
      <c r="B1875" s="83"/>
      <c r="D1875" s="86"/>
      <c r="E1875" s="75"/>
      <c r="G1875" s="86"/>
      <c r="H1875" s="75"/>
      <c r="J1875" s="86"/>
      <c r="K1875" s="75"/>
      <c r="M1875" s="86"/>
      <c r="N1875" s="75"/>
      <c r="P1875" s="86"/>
      <c r="Q1875" s="75"/>
      <c r="S1875" s="86"/>
      <c r="T1875" s="75"/>
      <c r="V1875" s="86"/>
      <c r="W1875" s="75"/>
      <c r="Y1875" s="86"/>
      <c r="Z1875" s="75"/>
      <c r="AB1875" s="86"/>
      <c r="AC1875" s="75"/>
      <c r="AE1875" s="86"/>
      <c r="AF1875" s="75"/>
      <c r="AH1875" s="86"/>
      <c r="AI1875" s="75"/>
      <c r="AK1875" s="86"/>
      <c r="AL1875" s="75"/>
    </row>
    <row r="1876" spans="1:38" x14ac:dyDescent="0.2">
      <c r="A1876" s="31"/>
      <c r="B1876" s="83"/>
      <c r="D1876" s="86"/>
      <c r="E1876" s="75"/>
      <c r="G1876" s="86"/>
      <c r="H1876" s="75"/>
      <c r="J1876" s="86"/>
      <c r="K1876" s="75"/>
      <c r="M1876" s="86"/>
      <c r="N1876" s="75"/>
      <c r="P1876" s="86"/>
      <c r="Q1876" s="75"/>
      <c r="S1876" s="86"/>
      <c r="T1876" s="75"/>
      <c r="V1876" s="86"/>
      <c r="W1876" s="75"/>
      <c r="Y1876" s="86"/>
      <c r="Z1876" s="75"/>
      <c r="AB1876" s="86"/>
      <c r="AC1876" s="75"/>
      <c r="AE1876" s="86"/>
      <c r="AF1876" s="75"/>
      <c r="AH1876" s="86"/>
      <c r="AI1876" s="75"/>
      <c r="AK1876" s="86"/>
      <c r="AL1876" s="75"/>
    </row>
    <row r="1877" spans="1:38" x14ac:dyDescent="0.2">
      <c r="A1877" s="31"/>
      <c r="B1877" s="83"/>
      <c r="D1877" s="86"/>
      <c r="E1877" s="75"/>
      <c r="G1877" s="86"/>
      <c r="H1877" s="75"/>
      <c r="J1877" s="86"/>
      <c r="K1877" s="75"/>
      <c r="M1877" s="86"/>
      <c r="N1877" s="75"/>
      <c r="P1877" s="86"/>
      <c r="Q1877" s="75"/>
      <c r="S1877" s="86"/>
      <c r="T1877" s="75"/>
      <c r="V1877" s="86"/>
      <c r="W1877" s="75"/>
      <c r="Y1877" s="86"/>
      <c r="Z1877" s="75"/>
      <c r="AB1877" s="86"/>
      <c r="AC1877" s="75"/>
      <c r="AE1877" s="86"/>
      <c r="AF1877" s="75"/>
      <c r="AH1877" s="86"/>
      <c r="AI1877" s="75"/>
      <c r="AK1877" s="86"/>
      <c r="AL1877" s="75"/>
    </row>
    <row r="1878" spans="1:38" x14ac:dyDescent="0.2">
      <c r="A1878" s="31"/>
      <c r="B1878" s="83"/>
      <c r="D1878" s="86"/>
      <c r="E1878" s="75"/>
      <c r="G1878" s="86"/>
      <c r="H1878" s="75"/>
      <c r="J1878" s="86"/>
      <c r="K1878" s="75"/>
      <c r="M1878" s="86"/>
      <c r="N1878" s="75"/>
      <c r="P1878" s="86"/>
      <c r="Q1878" s="75"/>
      <c r="S1878" s="86"/>
      <c r="T1878" s="75"/>
      <c r="V1878" s="86"/>
      <c r="W1878" s="75"/>
      <c r="Y1878" s="86"/>
      <c r="Z1878" s="75"/>
      <c r="AB1878" s="86"/>
      <c r="AC1878" s="75"/>
      <c r="AE1878" s="86"/>
      <c r="AF1878" s="75"/>
      <c r="AH1878" s="86"/>
      <c r="AI1878" s="75"/>
      <c r="AK1878" s="86"/>
      <c r="AL1878" s="75"/>
    </row>
    <row r="1879" spans="1:38" x14ac:dyDescent="0.2">
      <c r="A1879" s="31"/>
      <c r="B1879" s="83"/>
      <c r="D1879" s="86"/>
      <c r="E1879" s="75"/>
      <c r="G1879" s="86"/>
      <c r="H1879" s="75"/>
      <c r="J1879" s="86"/>
      <c r="K1879" s="75"/>
      <c r="M1879" s="86"/>
      <c r="N1879" s="75"/>
      <c r="P1879" s="86"/>
      <c r="Q1879" s="75"/>
      <c r="S1879" s="86"/>
      <c r="T1879" s="75"/>
      <c r="V1879" s="86"/>
      <c r="W1879" s="75"/>
      <c r="Y1879" s="86"/>
      <c r="Z1879" s="75"/>
      <c r="AB1879" s="86"/>
      <c r="AC1879" s="75"/>
      <c r="AE1879" s="86"/>
      <c r="AF1879" s="75"/>
      <c r="AH1879" s="86"/>
      <c r="AI1879" s="75"/>
      <c r="AK1879" s="86"/>
      <c r="AL1879" s="75"/>
    </row>
    <row r="1880" spans="1:38" x14ac:dyDescent="0.2">
      <c r="A1880" s="31"/>
      <c r="B1880" s="83"/>
      <c r="D1880" s="86"/>
      <c r="E1880" s="75"/>
      <c r="G1880" s="86"/>
      <c r="H1880" s="75"/>
      <c r="J1880" s="86"/>
      <c r="K1880" s="75"/>
      <c r="M1880" s="86"/>
      <c r="N1880" s="75"/>
      <c r="P1880" s="86"/>
      <c r="Q1880" s="75"/>
      <c r="S1880" s="86"/>
      <c r="T1880" s="75"/>
      <c r="V1880" s="86"/>
      <c r="W1880" s="75"/>
      <c r="Y1880" s="86"/>
      <c r="Z1880" s="75"/>
      <c r="AB1880" s="86"/>
      <c r="AC1880" s="75"/>
      <c r="AE1880" s="86"/>
      <c r="AF1880" s="75"/>
      <c r="AH1880" s="86"/>
      <c r="AI1880" s="75"/>
      <c r="AK1880" s="86"/>
      <c r="AL1880" s="75"/>
    </row>
    <row r="1881" spans="1:38" x14ac:dyDescent="0.2">
      <c r="A1881" s="31"/>
      <c r="B1881" s="83"/>
      <c r="D1881" s="86"/>
      <c r="E1881" s="75"/>
      <c r="G1881" s="86"/>
      <c r="H1881" s="75"/>
      <c r="J1881" s="86"/>
      <c r="K1881" s="75"/>
      <c r="M1881" s="86"/>
      <c r="N1881" s="75"/>
      <c r="P1881" s="86"/>
      <c r="Q1881" s="75"/>
      <c r="S1881" s="86"/>
      <c r="T1881" s="75"/>
      <c r="V1881" s="86"/>
      <c r="W1881" s="75"/>
      <c r="Y1881" s="86"/>
      <c r="Z1881" s="75"/>
      <c r="AB1881" s="86"/>
      <c r="AC1881" s="75"/>
      <c r="AE1881" s="86"/>
      <c r="AF1881" s="75"/>
      <c r="AH1881" s="86"/>
      <c r="AI1881" s="75"/>
      <c r="AK1881" s="86"/>
      <c r="AL1881" s="75"/>
    </row>
    <row r="1882" spans="1:38" x14ac:dyDescent="0.2">
      <c r="A1882" s="31"/>
      <c r="B1882" s="83"/>
      <c r="D1882" s="86"/>
      <c r="E1882" s="75"/>
      <c r="G1882" s="86"/>
      <c r="H1882" s="75"/>
      <c r="J1882" s="86"/>
      <c r="K1882" s="75"/>
      <c r="M1882" s="86"/>
      <c r="N1882" s="75"/>
      <c r="P1882" s="86"/>
      <c r="Q1882" s="75"/>
      <c r="S1882" s="86"/>
      <c r="T1882" s="75"/>
      <c r="V1882" s="86"/>
      <c r="W1882" s="75"/>
      <c r="Y1882" s="86"/>
      <c r="Z1882" s="75"/>
      <c r="AB1882" s="86"/>
      <c r="AC1882" s="75"/>
      <c r="AE1882" s="86"/>
      <c r="AF1882" s="75"/>
      <c r="AH1882" s="86"/>
      <c r="AI1882" s="75"/>
      <c r="AK1882" s="86"/>
      <c r="AL1882" s="75"/>
    </row>
    <row r="1883" spans="1:38" x14ac:dyDescent="0.2">
      <c r="A1883" s="31"/>
      <c r="B1883" s="83"/>
      <c r="D1883" s="86"/>
      <c r="E1883" s="75"/>
      <c r="G1883" s="86"/>
      <c r="H1883" s="75"/>
      <c r="J1883" s="86"/>
      <c r="K1883" s="75"/>
      <c r="M1883" s="86"/>
      <c r="N1883" s="75"/>
      <c r="P1883" s="86"/>
      <c r="Q1883" s="75"/>
      <c r="S1883" s="86"/>
      <c r="T1883" s="75"/>
      <c r="V1883" s="86"/>
      <c r="W1883" s="75"/>
      <c r="Y1883" s="86"/>
      <c r="Z1883" s="75"/>
      <c r="AB1883" s="86"/>
      <c r="AC1883" s="75"/>
      <c r="AE1883" s="86"/>
      <c r="AF1883" s="75"/>
      <c r="AH1883" s="86"/>
      <c r="AI1883" s="75"/>
      <c r="AK1883" s="86"/>
      <c r="AL1883" s="75"/>
    </row>
    <row r="1884" spans="1:38" x14ac:dyDescent="0.2">
      <c r="A1884" s="31"/>
      <c r="B1884" s="83"/>
      <c r="D1884" s="86"/>
      <c r="E1884" s="75"/>
      <c r="G1884" s="86"/>
      <c r="H1884" s="75"/>
      <c r="J1884" s="86"/>
      <c r="K1884" s="75"/>
      <c r="M1884" s="86"/>
      <c r="N1884" s="75"/>
      <c r="P1884" s="86"/>
      <c r="Q1884" s="75"/>
      <c r="S1884" s="86"/>
      <c r="T1884" s="75"/>
      <c r="V1884" s="86"/>
      <c r="W1884" s="75"/>
      <c r="Y1884" s="86"/>
      <c r="Z1884" s="75"/>
      <c r="AB1884" s="86"/>
      <c r="AC1884" s="75"/>
      <c r="AE1884" s="86"/>
      <c r="AF1884" s="75"/>
      <c r="AH1884" s="86"/>
      <c r="AI1884" s="75"/>
      <c r="AK1884" s="86"/>
      <c r="AL1884" s="75"/>
    </row>
    <row r="1885" spans="1:38" x14ac:dyDescent="0.2">
      <c r="A1885" s="31"/>
      <c r="B1885" s="83"/>
      <c r="D1885" s="86"/>
      <c r="E1885" s="75"/>
      <c r="G1885" s="86"/>
      <c r="H1885" s="75"/>
      <c r="J1885" s="86"/>
      <c r="K1885" s="75"/>
      <c r="M1885" s="86"/>
      <c r="N1885" s="75"/>
      <c r="P1885" s="86"/>
      <c r="Q1885" s="75"/>
      <c r="S1885" s="86"/>
      <c r="T1885" s="75"/>
      <c r="V1885" s="86"/>
      <c r="W1885" s="75"/>
      <c r="Y1885" s="86"/>
      <c r="Z1885" s="75"/>
      <c r="AB1885" s="86"/>
      <c r="AC1885" s="75"/>
      <c r="AE1885" s="86"/>
      <c r="AF1885" s="75"/>
      <c r="AH1885" s="86"/>
      <c r="AI1885" s="75"/>
      <c r="AK1885" s="86"/>
      <c r="AL1885" s="75"/>
    </row>
    <row r="1886" spans="1:38" x14ac:dyDescent="0.2">
      <c r="A1886" s="31"/>
      <c r="B1886" s="83"/>
      <c r="D1886" s="86"/>
      <c r="E1886" s="75"/>
      <c r="G1886" s="86"/>
      <c r="H1886" s="75"/>
      <c r="J1886" s="86"/>
      <c r="K1886" s="75"/>
      <c r="M1886" s="86"/>
      <c r="N1886" s="75"/>
      <c r="P1886" s="86"/>
      <c r="Q1886" s="75"/>
      <c r="S1886" s="86"/>
      <c r="T1886" s="75"/>
      <c r="V1886" s="86"/>
      <c r="W1886" s="75"/>
      <c r="Y1886" s="86"/>
      <c r="Z1886" s="75"/>
      <c r="AB1886" s="86"/>
      <c r="AC1886" s="75"/>
      <c r="AE1886" s="86"/>
      <c r="AF1886" s="75"/>
      <c r="AH1886" s="86"/>
      <c r="AI1886" s="75"/>
      <c r="AK1886" s="86"/>
      <c r="AL1886" s="75"/>
    </row>
    <row r="1887" spans="1:38" x14ac:dyDescent="0.2">
      <c r="A1887" s="31"/>
      <c r="B1887" s="83"/>
      <c r="D1887" s="86"/>
      <c r="E1887" s="75"/>
      <c r="G1887" s="86"/>
      <c r="H1887" s="75"/>
      <c r="J1887" s="86"/>
      <c r="K1887" s="75"/>
      <c r="M1887" s="86"/>
      <c r="N1887" s="75"/>
      <c r="P1887" s="86"/>
      <c r="Q1887" s="75"/>
      <c r="S1887" s="86"/>
      <c r="T1887" s="75"/>
      <c r="V1887" s="86"/>
      <c r="W1887" s="75"/>
      <c r="Y1887" s="86"/>
      <c r="Z1887" s="75"/>
      <c r="AB1887" s="86"/>
      <c r="AC1887" s="75"/>
      <c r="AE1887" s="86"/>
      <c r="AF1887" s="75"/>
      <c r="AH1887" s="86"/>
      <c r="AI1887" s="75"/>
      <c r="AK1887" s="86"/>
      <c r="AL1887" s="75"/>
    </row>
    <row r="1888" spans="1:38" x14ac:dyDescent="0.2">
      <c r="A1888" s="31"/>
      <c r="B1888" s="83"/>
      <c r="D1888" s="86"/>
      <c r="E1888" s="75"/>
      <c r="G1888" s="86"/>
      <c r="H1888" s="75"/>
      <c r="J1888" s="86"/>
      <c r="K1888" s="75"/>
      <c r="M1888" s="86"/>
      <c r="N1888" s="75"/>
      <c r="P1888" s="86"/>
      <c r="Q1888" s="75"/>
      <c r="S1888" s="86"/>
      <c r="T1888" s="75"/>
      <c r="V1888" s="86"/>
      <c r="W1888" s="75"/>
      <c r="Y1888" s="86"/>
      <c r="Z1888" s="75"/>
      <c r="AB1888" s="86"/>
      <c r="AC1888" s="75"/>
      <c r="AE1888" s="86"/>
      <c r="AF1888" s="75"/>
      <c r="AH1888" s="86"/>
      <c r="AI1888" s="75"/>
      <c r="AK1888" s="86"/>
      <c r="AL1888" s="75"/>
    </row>
    <row r="1889" spans="1:38" x14ac:dyDescent="0.2">
      <c r="A1889" s="31"/>
      <c r="B1889" s="83"/>
      <c r="D1889" s="86"/>
      <c r="E1889" s="75"/>
      <c r="G1889" s="86"/>
      <c r="H1889" s="75"/>
      <c r="J1889" s="86"/>
      <c r="K1889" s="75"/>
      <c r="M1889" s="86"/>
      <c r="N1889" s="75"/>
      <c r="P1889" s="86"/>
      <c r="Q1889" s="75"/>
      <c r="S1889" s="86"/>
      <c r="T1889" s="75"/>
      <c r="V1889" s="86"/>
      <c r="W1889" s="75"/>
      <c r="Y1889" s="86"/>
      <c r="Z1889" s="75"/>
      <c r="AB1889" s="86"/>
      <c r="AC1889" s="75"/>
      <c r="AE1889" s="86"/>
      <c r="AF1889" s="75"/>
      <c r="AH1889" s="86"/>
      <c r="AI1889" s="75"/>
      <c r="AK1889" s="86"/>
      <c r="AL1889" s="75"/>
    </row>
    <row r="1890" spans="1:38" x14ac:dyDescent="0.2">
      <c r="A1890" s="31"/>
      <c r="B1890" s="83"/>
      <c r="D1890" s="86"/>
      <c r="E1890" s="75"/>
      <c r="G1890" s="86"/>
      <c r="H1890" s="75"/>
      <c r="J1890" s="86"/>
      <c r="K1890" s="75"/>
      <c r="M1890" s="86"/>
      <c r="N1890" s="75"/>
      <c r="P1890" s="86"/>
      <c r="Q1890" s="75"/>
      <c r="S1890" s="86"/>
      <c r="T1890" s="75"/>
      <c r="V1890" s="86"/>
      <c r="W1890" s="75"/>
      <c r="Y1890" s="86"/>
      <c r="Z1890" s="75"/>
      <c r="AB1890" s="86"/>
      <c r="AC1890" s="75"/>
      <c r="AE1890" s="86"/>
      <c r="AF1890" s="75"/>
      <c r="AH1890" s="86"/>
      <c r="AI1890" s="75"/>
      <c r="AK1890" s="86"/>
      <c r="AL1890" s="75"/>
    </row>
    <row r="1891" spans="1:38" x14ac:dyDescent="0.2">
      <c r="A1891" s="31"/>
      <c r="B1891" s="83"/>
      <c r="D1891" s="86"/>
      <c r="E1891" s="75"/>
      <c r="G1891" s="86"/>
      <c r="H1891" s="75"/>
      <c r="J1891" s="86"/>
      <c r="K1891" s="75"/>
      <c r="M1891" s="86"/>
      <c r="N1891" s="75"/>
      <c r="P1891" s="86"/>
      <c r="Q1891" s="75"/>
      <c r="S1891" s="86"/>
      <c r="T1891" s="75"/>
      <c r="V1891" s="86"/>
      <c r="W1891" s="75"/>
      <c r="Y1891" s="86"/>
      <c r="Z1891" s="75"/>
      <c r="AB1891" s="86"/>
      <c r="AC1891" s="75"/>
      <c r="AE1891" s="86"/>
      <c r="AF1891" s="75"/>
      <c r="AH1891" s="86"/>
      <c r="AI1891" s="75"/>
      <c r="AK1891" s="86"/>
      <c r="AL1891" s="75"/>
    </row>
    <row r="1892" spans="1:38" x14ac:dyDescent="0.2">
      <c r="A1892" s="31"/>
      <c r="B1892" s="83"/>
      <c r="D1892" s="86"/>
      <c r="E1892" s="75"/>
      <c r="G1892" s="86"/>
      <c r="H1892" s="75"/>
      <c r="J1892" s="86"/>
      <c r="K1892" s="75"/>
      <c r="M1892" s="86"/>
      <c r="N1892" s="75"/>
      <c r="P1892" s="86"/>
      <c r="Q1892" s="75"/>
      <c r="S1892" s="86"/>
      <c r="T1892" s="75"/>
      <c r="V1892" s="86"/>
      <c r="W1892" s="75"/>
      <c r="Y1892" s="86"/>
      <c r="Z1892" s="75"/>
      <c r="AB1892" s="86"/>
      <c r="AC1892" s="75"/>
      <c r="AE1892" s="86"/>
      <c r="AF1892" s="75"/>
      <c r="AH1892" s="86"/>
      <c r="AI1892" s="75"/>
      <c r="AK1892" s="86"/>
      <c r="AL1892" s="75"/>
    </row>
    <row r="1893" spans="1:38" x14ac:dyDescent="0.2">
      <c r="A1893" s="31"/>
      <c r="B1893" s="83"/>
      <c r="D1893" s="86"/>
      <c r="E1893" s="75"/>
      <c r="G1893" s="86"/>
      <c r="H1893" s="75"/>
      <c r="J1893" s="86"/>
      <c r="K1893" s="75"/>
      <c r="M1893" s="86"/>
      <c r="N1893" s="75"/>
      <c r="P1893" s="86"/>
      <c r="Q1893" s="75"/>
      <c r="S1893" s="86"/>
      <c r="T1893" s="75"/>
      <c r="V1893" s="86"/>
      <c r="W1893" s="75"/>
      <c r="Y1893" s="86"/>
      <c r="Z1893" s="75"/>
      <c r="AB1893" s="86"/>
      <c r="AC1893" s="75"/>
      <c r="AE1893" s="86"/>
      <c r="AF1893" s="75"/>
      <c r="AH1893" s="86"/>
      <c r="AI1893" s="75"/>
      <c r="AK1893" s="86"/>
      <c r="AL1893" s="75"/>
    </row>
    <row r="1894" spans="1:38" x14ac:dyDescent="0.2">
      <c r="A1894" s="31"/>
      <c r="B1894" s="83"/>
      <c r="D1894" s="86"/>
      <c r="E1894" s="75"/>
      <c r="G1894" s="86"/>
      <c r="H1894" s="75"/>
      <c r="J1894" s="86"/>
      <c r="K1894" s="75"/>
      <c r="M1894" s="86"/>
      <c r="N1894" s="75"/>
      <c r="P1894" s="86"/>
      <c r="Q1894" s="75"/>
      <c r="S1894" s="86"/>
      <c r="T1894" s="75"/>
      <c r="V1894" s="86"/>
      <c r="W1894" s="75"/>
      <c r="Y1894" s="86"/>
      <c r="Z1894" s="75"/>
      <c r="AB1894" s="86"/>
      <c r="AC1894" s="75"/>
      <c r="AE1894" s="86"/>
      <c r="AF1894" s="75"/>
      <c r="AH1894" s="86"/>
      <c r="AI1894" s="75"/>
      <c r="AK1894" s="86"/>
      <c r="AL1894" s="75"/>
    </row>
    <row r="1895" spans="1:38" x14ac:dyDescent="0.2">
      <c r="A1895" s="31"/>
      <c r="B1895" s="83"/>
      <c r="D1895" s="86"/>
      <c r="E1895" s="75"/>
      <c r="G1895" s="86"/>
      <c r="H1895" s="75"/>
      <c r="J1895" s="86"/>
      <c r="K1895" s="75"/>
      <c r="M1895" s="86"/>
      <c r="N1895" s="75"/>
      <c r="P1895" s="86"/>
      <c r="Q1895" s="75"/>
      <c r="S1895" s="86"/>
      <c r="T1895" s="75"/>
      <c r="V1895" s="86"/>
      <c r="W1895" s="75"/>
      <c r="Y1895" s="86"/>
      <c r="Z1895" s="75"/>
      <c r="AB1895" s="86"/>
      <c r="AC1895" s="75"/>
      <c r="AE1895" s="86"/>
      <c r="AF1895" s="75"/>
      <c r="AH1895" s="86"/>
      <c r="AI1895" s="75"/>
      <c r="AK1895" s="86"/>
      <c r="AL1895" s="75"/>
    </row>
    <row r="1896" spans="1:38" x14ac:dyDescent="0.2">
      <c r="A1896" s="31"/>
      <c r="B1896" s="83"/>
      <c r="D1896" s="86"/>
      <c r="E1896" s="75"/>
      <c r="G1896" s="86"/>
      <c r="H1896" s="75"/>
      <c r="J1896" s="86"/>
      <c r="K1896" s="75"/>
      <c r="M1896" s="86"/>
      <c r="N1896" s="75"/>
      <c r="P1896" s="86"/>
      <c r="Q1896" s="75"/>
      <c r="S1896" s="86"/>
      <c r="T1896" s="75"/>
      <c r="V1896" s="86"/>
      <c r="W1896" s="75"/>
      <c r="Y1896" s="86"/>
      <c r="Z1896" s="75"/>
      <c r="AB1896" s="86"/>
      <c r="AC1896" s="75"/>
      <c r="AE1896" s="86"/>
      <c r="AF1896" s="75"/>
      <c r="AH1896" s="86"/>
      <c r="AI1896" s="75"/>
      <c r="AK1896" s="86"/>
      <c r="AL1896" s="75"/>
    </row>
    <row r="1897" spans="1:38" x14ac:dyDescent="0.2">
      <c r="A1897" s="31"/>
      <c r="B1897" s="83"/>
      <c r="D1897" s="86"/>
      <c r="E1897" s="75"/>
      <c r="G1897" s="86"/>
      <c r="H1897" s="75"/>
      <c r="J1897" s="86"/>
      <c r="K1897" s="75"/>
      <c r="M1897" s="86"/>
      <c r="N1897" s="75"/>
      <c r="P1897" s="86"/>
      <c r="Q1897" s="75"/>
      <c r="S1897" s="86"/>
      <c r="T1897" s="75"/>
      <c r="V1897" s="86"/>
      <c r="W1897" s="75"/>
      <c r="Y1897" s="86"/>
      <c r="Z1897" s="75"/>
      <c r="AB1897" s="86"/>
      <c r="AC1897" s="75"/>
      <c r="AE1897" s="86"/>
      <c r="AF1897" s="75"/>
      <c r="AH1897" s="86"/>
      <c r="AI1897" s="75"/>
      <c r="AK1897" s="86"/>
      <c r="AL1897" s="75"/>
    </row>
    <row r="1898" spans="1:38" x14ac:dyDescent="0.2">
      <c r="A1898" s="31"/>
      <c r="B1898" s="83"/>
      <c r="D1898" s="86"/>
      <c r="E1898" s="75"/>
      <c r="G1898" s="86"/>
      <c r="H1898" s="75"/>
      <c r="J1898" s="86"/>
      <c r="K1898" s="75"/>
      <c r="M1898" s="86"/>
      <c r="N1898" s="75"/>
      <c r="P1898" s="86"/>
      <c r="Q1898" s="75"/>
      <c r="S1898" s="86"/>
      <c r="T1898" s="75"/>
      <c r="V1898" s="86"/>
      <c r="W1898" s="75"/>
      <c r="Y1898" s="86"/>
      <c r="Z1898" s="75"/>
      <c r="AB1898" s="86"/>
      <c r="AC1898" s="75"/>
      <c r="AE1898" s="86"/>
      <c r="AF1898" s="75"/>
      <c r="AH1898" s="86"/>
      <c r="AI1898" s="75"/>
      <c r="AK1898" s="86"/>
      <c r="AL1898" s="75"/>
    </row>
    <row r="1899" spans="1:38" x14ac:dyDescent="0.2">
      <c r="A1899" s="31"/>
      <c r="B1899" s="83"/>
      <c r="D1899" s="86"/>
      <c r="E1899" s="75"/>
      <c r="G1899" s="86"/>
      <c r="H1899" s="75"/>
      <c r="J1899" s="86"/>
      <c r="K1899" s="75"/>
      <c r="M1899" s="86"/>
      <c r="N1899" s="75"/>
      <c r="P1899" s="86"/>
      <c r="Q1899" s="75"/>
      <c r="S1899" s="86"/>
      <c r="T1899" s="75"/>
      <c r="V1899" s="86"/>
      <c r="W1899" s="75"/>
      <c r="Y1899" s="86"/>
      <c r="Z1899" s="75"/>
      <c r="AB1899" s="86"/>
      <c r="AC1899" s="75"/>
      <c r="AE1899" s="86"/>
      <c r="AF1899" s="75"/>
      <c r="AH1899" s="86"/>
      <c r="AI1899" s="75"/>
      <c r="AK1899" s="86"/>
      <c r="AL1899" s="75"/>
    </row>
    <row r="1900" spans="1:38" x14ac:dyDescent="0.2">
      <c r="A1900" s="31"/>
      <c r="B1900" s="83"/>
      <c r="D1900" s="86"/>
      <c r="E1900" s="75"/>
      <c r="G1900" s="86"/>
      <c r="H1900" s="75"/>
      <c r="J1900" s="86"/>
      <c r="K1900" s="75"/>
      <c r="M1900" s="86"/>
      <c r="N1900" s="75"/>
      <c r="P1900" s="86"/>
      <c r="Q1900" s="75"/>
      <c r="S1900" s="86"/>
      <c r="T1900" s="75"/>
      <c r="V1900" s="86"/>
      <c r="W1900" s="75"/>
      <c r="Y1900" s="86"/>
      <c r="Z1900" s="75"/>
      <c r="AB1900" s="86"/>
      <c r="AC1900" s="75"/>
      <c r="AE1900" s="86"/>
      <c r="AF1900" s="75"/>
      <c r="AH1900" s="86"/>
      <c r="AI1900" s="75"/>
      <c r="AK1900" s="86"/>
      <c r="AL1900" s="75"/>
    </row>
    <row r="1901" spans="1:38" x14ac:dyDescent="0.2">
      <c r="A1901" s="31"/>
      <c r="B1901" s="83"/>
      <c r="D1901" s="86"/>
      <c r="E1901" s="75"/>
      <c r="G1901" s="86"/>
      <c r="H1901" s="75"/>
      <c r="J1901" s="86"/>
      <c r="K1901" s="75"/>
      <c r="M1901" s="86"/>
      <c r="N1901" s="75"/>
      <c r="P1901" s="86"/>
      <c r="Q1901" s="75"/>
      <c r="S1901" s="86"/>
      <c r="T1901" s="75"/>
      <c r="V1901" s="86"/>
      <c r="W1901" s="75"/>
      <c r="Y1901" s="86"/>
      <c r="Z1901" s="75"/>
      <c r="AB1901" s="86"/>
      <c r="AC1901" s="75"/>
      <c r="AE1901" s="86"/>
      <c r="AF1901" s="75"/>
      <c r="AH1901" s="86"/>
      <c r="AI1901" s="75"/>
      <c r="AK1901" s="86"/>
      <c r="AL1901" s="75"/>
    </row>
    <row r="1902" spans="1:38" x14ac:dyDescent="0.2">
      <c r="A1902" s="31"/>
      <c r="B1902" s="83"/>
      <c r="D1902" s="86"/>
      <c r="E1902" s="75"/>
      <c r="G1902" s="86"/>
      <c r="H1902" s="75"/>
      <c r="J1902" s="86"/>
      <c r="K1902" s="75"/>
      <c r="M1902" s="86"/>
      <c r="N1902" s="75"/>
      <c r="P1902" s="86"/>
      <c r="Q1902" s="75"/>
      <c r="S1902" s="86"/>
      <c r="T1902" s="75"/>
      <c r="V1902" s="86"/>
      <c r="W1902" s="75"/>
      <c r="Y1902" s="86"/>
      <c r="Z1902" s="75"/>
      <c r="AB1902" s="86"/>
      <c r="AC1902" s="75"/>
      <c r="AE1902" s="86"/>
      <c r="AF1902" s="75"/>
      <c r="AH1902" s="86"/>
      <c r="AI1902" s="75"/>
      <c r="AK1902" s="86"/>
      <c r="AL1902" s="75"/>
    </row>
    <row r="1903" spans="1:38" x14ac:dyDescent="0.2">
      <c r="A1903" s="31"/>
      <c r="B1903" s="83"/>
      <c r="D1903" s="86"/>
      <c r="E1903" s="75"/>
      <c r="G1903" s="86"/>
      <c r="H1903" s="75"/>
      <c r="J1903" s="86"/>
      <c r="K1903" s="75"/>
      <c r="M1903" s="86"/>
      <c r="N1903" s="75"/>
      <c r="P1903" s="86"/>
      <c r="Q1903" s="75"/>
      <c r="S1903" s="86"/>
      <c r="T1903" s="75"/>
      <c r="V1903" s="86"/>
      <c r="W1903" s="75"/>
      <c r="Y1903" s="86"/>
      <c r="Z1903" s="75"/>
      <c r="AB1903" s="86"/>
      <c r="AC1903" s="75"/>
      <c r="AE1903" s="86"/>
      <c r="AF1903" s="75"/>
      <c r="AH1903" s="86"/>
      <c r="AI1903" s="75"/>
      <c r="AK1903" s="86"/>
      <c r="AL1903" s="75"/>
    </row>
    <row r="1904" spans="1:38" x14ac:dyDescent="0.2">
      <c r="A1904" s="31"/>
      <c r="B1904" s="83"/>
      <c r="D1904" s="86"/>
      <c r="E1904" s="75"/>
      <c r="G1904" s="86"/>
      <c r="H1904" s="75"/>
      <c r="J1904" s="86"/>
      <c r="K1904" s="75"/>
      <c r="M1904" s="86"/>
      <c r="N1904" s="75"/>
      <c r="P1904" s="86"/>
      <c r="Q1904" s="75"/>
      <c r="S1904" s="86"/>
      <c r="T1904" s="75"/>
      <c r="V1904" s="86"/>
      <c r="W1904" s="75"/>
      <c r="Y1904" s="86"/>
      <c r="Z1904" s="75"/>
      <c r="AB1904" s="86"/>
      <c r="AC1904" s="75"/>
      <c r="AE1904" s="86"/>
      <c r="AF1904" s="75"/>
      <c r="AH1904" s="86"/>
      <c r="AI1904" s="75"/>
      <c r="AK1904" s="86"/>
      <c r="AL1904" s="75"/>
    </row>
    <row r="1905" spans="1:38" x14ac:dyDescent="0.2">
      <c r="A1905" s="31"/>
      <c r="B1905" s="83"/>
      <c r="D1905" s="86"/>
      <c r="E1905" s="75"/>
      <c r="G1905" s="86"/>
      <c r="H1905" s="75"/>
      <c r="J1905" s="86"/>
      <c r="K1905" s="75"/>
      <c r="M1905" s="86"/>
      <c r="N1905" s="75"/>
      <c r="P1905" s="86"/>
      <c r="Q1905" s="75"/>
      <c r="S1905" s="86"/>
      <c r="T1905" s="75"/>
      <c r="V1905" s="86"/>
      <c r="W1905" s="75"/>
      <c r="Y1905" s="86"/>
      <c r="Z1905" s="75"/>
      <c r="AB1905" s="86"/>
      <c r="AC1905" s="75"/>
      <c r="AE1905" s="86"/>
      <c r="AF1905" s="75"/>
      <c r="AH1905" s="86"/>
      <c r="AI1905" s="75"/>
      <c r="AK1905" s="86"/>
      <c r="AL1905" s="75"/>
    </row>
    <row r="1906" spans="1:38" x14ac:dyDescent="0.2">
      <c r="A1906" s="31"/>
      <c r="B1906" s="83"/>
      <c r="D1906" s="86"/>
      <c r="E1906" s="75"/>
      <c r="G1906" s="86"/>
      <c r="H1906" s="75"/>
      <c r="J1906" s="86"/>
      <c r="K1906" s="75"/>
      <c r="M1906" s="86"/>
      <c r="N1906" s="75"/>
      <c r="P1906" s="86"/>
      <c r="Q1906" s="75"/>
      <c r="S1906" s="86"/>
      <c r="T1906" s="75"/>
      <c r="V1906" s="86"/>
      <c r="W1906" s="75"/>
      <c r="Y1906" s="86"/>
      <c r="Z1906" s="75"/>
      <c r="AB1906" s="86"/>
      <c r="AC1906" s="75"/>
      <c r="AE1906" s="86"/>
      <c r="AF1906" s="75"/>
      <c r="AH1906" s="86"/>
      <c r="AI1906" s="75"/>
      <c r="AK1906" s="86"/>
      <c r="AL1906" s="75"/>
    </row>
    <row r="1907" spans="1:38" x14ac:dyDescent="0.2">
      <c r="A1907" s="31"/>
      <c r="B1907" s="83"/>
      <c r="D1907" s="86"/>
      <c r="E1907" s="75"/>
      <c r="G1907" s="86"/>
      <c r="H1907" s="75"/>
      <c r="J1907" s="86"/>
      <c r="K1907" s="75"/>
      <c r="M1907" s="86"/>
      <c r="N1907" s="75"/>
      <c r="P1907" s="86"/>
      <c r="Q1907" s="75"/>
      <c r="S1907" s="86"/>
      <c r="T1907" s="75"/>
      <c r="V1907" s="86"/>
      <c r="W1907" s="75"/>
      <c r="Y1907" s="86"/>
      <c r="Z1907" s="75"/>
      <c r="AB1907" s="86"/>
      <c r="AC1907" s="75"/>
      <c r="AE1907" s="86"/>
      <c r="AF1907" s="75"/>
      <c r="AH1907" s="86"/>
      <c r="AI1907" s="75"/>
      <c r="AK1907" s="86"/>
      <c r="AL1907" s="75"/>
    </row>
    <row r="1908" spans="1:38" x14ac:dyDescent="0.2">
      <c r="A1908" s="31"/>
      <c r="B1908" s="83"/>
      <c r="D1908" s="86"/>
      <c r="E1908" s="75"/>
      <c r="G1908" s="86"/>
      <c r="H1908" s="75"/>
      <c r="J1908" s="86"/>
      <c r="K1908" s="75"/>
      <c r="M1908" s="86"/>
      <c r="N1908" s="75"/>
      <c r="P1908" s="86"/>
      <c r="Q1908" s="75"/>
      <c r="S1908" s="86"/>
      <c r="T1908" s="75"/>
      <c r="V1908" s="86"/>
      <c r="W1908" s="75"/>
      <c r="Y1908" s="86"/>
      <c r="Z1908" s="75"/>
      <c r="AB1908" s="86"/>
      <c r="AC1908" s="75"/>
      <c r="AE1908" s="86"/>
      <c r="AF1908" s="75"/>
      <c r="AH1908" s="86"/>
      <c r="AI1908" s="75"/>
      <c r="AK1908" s="86"/>
      <c r="AL1908" s="75"/>
    </row>
    <row r="1909" spans="1:38" x14ac:dyDescent="0.2">
      <c r="A1909" s="31"/>
      <c r="B1909" s="83"/>
      <c r="D1909" s="86"/>
      <c r="E1909" s="75"/>
      <c r="G1909" s="86"/>
      <c r="H1909" s="75"/>
      <c r="J1909" s="86"/>
      <c r="K1909" s="75"/>
      <c r="M1909" s="86"/>
      <c r="N1909" s="75"/>
      <c r="P1909" s="86"/>
      <c r="Q1909" s="75"/>
      <c r="S1909" s="86"/>
      <c r="T1909" s="75"/>
      <c r="V1909" s="86"/>
      <c r="W1909" s="75"/>
      <c r="Y1909" s="86"/>
      <c r="Z1909" s="75"/>
      <c r="AB1909" s="86"/>
      <c r="AC1909" s="75"/>
      <c r="AE1909" s="86"/>
      <c r="AF1909" s="75"/>
      <c r="AH1909" s="86"/>
      <c r="AI1909" s="75"/>
      <c r="AK1909" s="86"/>
      <c r="AL1909" s="75"/>
    </row>
    <row r="1910" spans="1:38" x14ac:dyDescent="0.2">
      <c r="A1910" s="31"/>
      <c r="B1910" s="83"/>
      <c r="D1910" s="86"/>
      <c r="E1910" s="75"/>
      <c r="G1910" s="86"/>
      <c r="H1910" s="75"/>
      <c r="J1910" s="86"/>
      <c r="K1910" s="75"/>
      <c r="M1910" s="86"/>
      <c r="N1910" s="75"/>
      <c r="P1910" s="86"/>
      <c r="Q1910" s="75"/>
      <c r="S1910" s="86"/>
      <c r="T1910" s="75"/>
      <c r="V1910" s="86"/>
      <c r="W1910" s="75"/>
      <c r="Y1910" s="86"/>
      <c r="Z1910" s="75"/>
      <c r="AB1910" s="86"/>
      <c r="AC1910" s="75"/>
      <c r="AE1910" s="86"/>
      <c r="AF1910" s="75"/>
      <c r="AH1910" s="86"/>
      <c r="AI1910" s="75"/>
      <c r="AK1910" s="86"/>
      <c r="AL1910" s="75"/>
    </row>
    <row r="1911" spans="1:38" x14ac:dyDescent="0.2">
      <c r="A1911" s="31"/>
      <c r="B1911" s="83"/>
      <c r="D1911" s="86"/>
      <c r="E1911" s="75"/>
      <c r="G1911" s="86"/>
      <c r="H1911" s="75"/>
      <c r="J1911" s="86"/>
      <c r="K1911" s="75"/>
      <c r="M1911" s="86"/>
      <c r="N1911" s="75"/>
      <c r="P1911" s="86"/>
      <c r="Q1911" s="75"/>
      <c r="S1911" s="86"/>
      <c r="T1911" s="75"/>
      <c r="V1911" s="86"/>
      <c r="W1911" s="75"/>
      <c r="Y1911" s="86"/>
      <c r="Z1911" s="75"/>
      <c r="AB1911" s="86"/>
      <c r="AC1911" s="75"/>
      <c r="AE1911" s="86"/>
      <c r="AF1911" s="75"/>
      <c r="AH1911" s="86"/>
      <c r="AI1911" s="75"/>
      <c r="AK1911" s="86"/>
      <c r="AL1911" s="75"/>
    </row>
    <row r="1912" spans="1:38" x14ac:dyDescent="0.2">
      <c r="A1912" s="31"/>
      <c r="B1912" s="83"/>
      <c r="D1912" s="86"/>
      <c r="E1912" s="75"/>
      <c r="G1912" s="86"/>
      <c r="H1912" s="75"/>
      <c r="J1912" s="86"/>
      <c r="K1912" s="75"/>
      <c r="M1912" s="86"/>
      <c r="N1912" s="75"/>
      <c r="P1912" s="86"/>
      <c r="Q1912" s="75"/>
      <c r="S1912" s="86"/>
      <c r="T1912" s="75"/>
      <c r="V1912" s="86"/>
      <c r="W1912" s="75"/>
      <c r="Y1912" s="86"/>
      <c r="Z1912" s="75"/>
      <c r="AB1912" s="86"/>
      <c r="AC1912" s="75"/>
      <c r="AE1912" s="86"/>
      <c r="AF1912" s="75"/>
      <c r="AH1912" s="86"/>
      <c r="AI1912" s="75"/>
      <c r="AK1912" s="86"/>
      <c r="AL1912" s="75"/>
    </row>
    <row r="1913" spans="1:38" x14ac:dyDescent="0.2">
      <c r="A1913" s="31"/>
      <c r="B1913" s="83"/>
      <c r="D1913" s="86"/>
      <c r="E1913" s="75"/>
      <c r="G1913" s="86"/>
      <c r="H1913" s="75"/>
      <c r="J1913" s="86"/>
      <c r="K1913" s="75"/>
      <c r="M1913" s="86"/>
      <c r="N1913" s="75"/>
      <c r="P1913" s="86"/>
      <c r="Q1913" s="75"/>
      <c r="S1913" s="86"/>
      <c r="T1913" s="75"/>
      <c r="V1913" s="86"/>
      <c r="W1913" s="75"/>
      <c r="Y1913" s="86"/>
      <c r="Z1913" s="75"/>
      <c r="AB1913" s="86"/>
      <c r="AC1913" s="75"/>
      <c r="AE1913" s="86"/>
      <c r="AF1913" s="75"/>
      <c r="AH1913" s="86"/>
      <c r="AI1913" s="75"/>
      <c r="AK1913" s="86"/>
      <c r="AL1913" s="75"/>
    </row>
    <row r="1914" spans="1:38" x14ac:dyDescent="0.2">
      <c r="A1914" s="31"/>
      <c r="B1914" s="83"/>
      <c r="D1914" s="86"/>
      <c r="E1914" s="75"/>
      <c r="G1914" s="86"/>
      <c r="H1914" s="75"/>
      <c r="J1914" s="86"/>
      <c r="K1914" s="75"/>
      <c r="M1914" s="86"/>
      <c r="N1914" s="75"/>
      <c r="P1914" s="86"/>
      <c r="Q1914" s="75"/>
      <c r="S1914" s="86"/>
      <c r="T1914" s="75"/>
      <c r="V1914" s="86"/>
      <c r="W1914" s="75"/>
      <c r="Y1914" s="86"/>
      <c r="Z1914" s="75"/>
      <c r="AB1914" s="86"/>
      <c r="AC1914" s="75"/>
      <c r="AE1914" s="86"/>
      <c r="AF1914" s="75"/>
      <c r="AH1914" s="86"/>
      <c r="AI1914" s="75"/>
      <c r="AK1914" s="86"/>
      <c r="AL1914" s="75"/>
    </row>
    <row r="1915" spans="1:38" x14ac:dyDescent="0.2">
      <c r="A1915" s="31"/>
      <c r="B1915" s="83"/>
      <c r="D1915" s="86"/>
      <c r="E1915" s="75"/>
      <c r="G1915" s="86"/>
      <c r="H1915" s="75"/>
      <c r="J1915" s="86"/>
      <c r="K1915" s="75"/>
      <c r="M1915" s="86"/>
      <c r="N1915" s="75"/>
      <c r="P1915" s="86"/>
      <c r="Q1915" s="75"/>
      <c r="S1915" s="86"/>
      <c r="T1915" s="75"/>
      <c r="V1915" s="86"/>
      <c r="W1915" s="75"/>
      <c r="Y1915" s="86"/>
      <c r="Z1915" s="75"/>
      <c r="AB1915" s="86"/>
      <c r="AC1915" s="75"/>
      <c r="AE1915" s="86"/>
      <c r="AF1915" s="75"/>
      <c r="AH1915" s="86"/>
      <c r="AI1915" s="75"/>
      <c r="AK1915" s="86"/>
      <c r="AL1915" s="75"/>
    </row>
    <row r="1916" spans="1:38" x14ac:dyDescent="0.2">
      <c r="A1916" s="31"/>
      <c r="B1916" s="83"/>
      <c r="D1916" s="86"/>
      <c r="E1916" s="75"/>
      <c r="G1916" s="86"/>
      <c r="H1916" s="75"/>
      <c r="J1916" s="86"/>
      <c r="K1916" s="75"/>
      <c r="M1916" s="86"/>
      <c r="N1916" s="75"/>
      <c r="P1916" s="86"/>
      <c r="Q1916" s="75"/>
      <c r="S1916" s="86"/>
      <c r="T1916" s="75"/>
      <c r="V1916" s="86"/>
      <c r="W1916" s="75"/>
      <c r="Y1916" s="86"/>
      <c r="Z1916" s="75"/>
      <c r="AB1916" s="86"/>
      <c r="AC1916" s="75"/>
      <c r="AE1916" s="86"/>
      <c r="AF1916" s="75"/>
      <c r="AH1916" s="86"/>
      <c r="AI1916" s="75"/>
      <c r="AK1916" s="86"/>
      <c r="AL1916" s="75"/>
    </row>
    <row r="1917" spans="1:38" x14ac:dyDescent="0.2">
      <c r="A1917" s="31"/>
      <c r="B1917" s="83"/>
      <c r="D1917" s="86"/>
      <c r="E1917" s="75"/>
      <c r="G1917" s="86"/>
      <c r="H1917" s="75"/>
      <c r="J1917" s="86"/>
      <c r="K1917" s="75"/>
      <c r="M1917" s="86"/>
      <c r="N1917" s="75"/>
      <c r="P1917" s="86"/>
      <c r="Q1917" s="75"/>
      <c r="S1917" s="86"/>
      <c r="T1917" s="75"/>
      <c r="V1917" s="86"/>
      <c r="W1917" s="75"/>
      <c r="Y1917" s="86"/>
      <c r="Z1917" s="75"/>
      <c r="AB1917" s="86"/>
      <c r="AC1917" s="75"/>
      <c r="AE1917" s="86"/>
      <c r="AF1917" s="75"/>
      <c r="AH1917" s="86"/>
      <c r="AI1917" s="75"/>
      <c r="AK1917" s="86"/>
      <c r="AL1917" s="75"/>
    </row>
    <row r="1918" spans="1:38" x14ac:dyDescent="0.2">
      <c r="A1918" s="31"/>
      <c r="B1918" s="83"/>
      <c r="D1918" s="86"/>
      <c r="E1918" s="75"/>
      <c r="G1918" s="86"/>
      <c r="H1918" s="75"/>
      <c r="J1918" s="86"/>
      <c r="K1918" s="75"/>
      <c r="M1918" s="86"/>
      <c r="N1918" s="75"/>
      <c r="P1918" s="86"/>
      <c r="Q1918" s="75"/>
      <c r="S1918" s="86"/>
      <c r="T1918" s="75"/>
      <c r="V1918" s="86"/>
      <c r="W1918" s="75"/>
      <c r="Y1918" s="86"/>
      <c r="Z1918" s="75"/>
      <c r="AB1918" s="86"/>
      <c r="AC1918" s="75"/>
      <c r="AE1918" s="86"/>
      <c r="AF1918" s="75"/>
      <c r="AH1918" s="86"/>
      <c r="AI1918" s="75"/>
      <c r="AK1918" s="86"/>
      <c r="AL1918" s="75"/>
    </row>
    <row r="1919" spans="1:38" x14ac:dyDescent="0.2">
      <c r="A1919" s="31"/>
      <c r="B1919" s="83"/>
      <c r="D1919" s="86"/>
      <c r="E1919" s="75"/>
      <c r="G1919" s="86"/>
      <c r="H1919" s="75"/>
      <c r="J1919" s="86"/>
      <c r="K1919" s="75"/>
      <c r="M1919" s="86"/>
      <c r="N1919" s="75"/>
      <c r="P1919" s="86"/>
      <c r="Q1919" s="75"/>
      <c r="S1919" s="86"/>
      <c r="T1919" s="75"/>
      <c r="V1919" s="86"/>
      <c r="W1919" s="75"/>
      <c r="Y1919" s="86"/>
      <c r="Z1919" s="75"/>
      <c r="AB1919" s="86"/>
      <c r="AC1919" s="75"/>
      <c r="AE1919" s="86"/>
      <c r="AF1919" s="75"/>
      <c r="AH1919" s="86"/>
      <c r="AI1919" s="75"/>
      <c r="AK1919" s="86"/>
      <c r="AL1919" s="75"/>
    </row>
    <row r="1920" spans="1:38" x14ac:dyDescent="0.2">
      <c r="A1920" s="31"/>
      <c r="B1920" s="83"/>
      <c r="D1920" s="86"/>
      <c r="E1920" s="75"/>
      <c r="G1920" s="86"/>
      <c r="H1920" s="75"/>
      <c r="J1920" s="86"/>
      <c r="K1920" s="75"/>
      <c r="M1920" s="86"/>
      <c r="N1920" s="75"/>
      <c r="P1920" s="86"/>
      <c r="Q1920" s="75"/>
      <c r="S1920" s="86"/>
      <c r="T1920" s="75"/>
      <c r="V1920" s="86"/>
      <c r="W1920" s="75"/>
      <c r="Y1920" s="86"/>
      <c r="Z1920" s="75"/>
      <c r="AB1920" s="86"/>
      <c r="AC1920" s="75"/>
      <c r="AE1920" s="86"/>
      <c r="AF1920" s="75"/>
      <c r="AH1920" s="86"/>
      <c r="AI1920" s="75"/>
      <c r="AK1920" s="86"/>
      <c r="AL1920" s="75"/>
    </row>
    <row r="1921" spans="1:38" x14ac:dyDescent="0.2">
      <c r="A1921" s="31"/>
      <c r="B1921" s="83"/>
      <c r="D1921" s="86"/>
      <c r="E1921" s="75"/>
      <c r="G1921" s="86"/>
      <c r="H1921" s="75"/>
      <c r="J1921" s="86"/>
      <c r="K1921" s="75"/>
      <c r="M1921" s="86"/>
      <c r="N1921" s="75"/>
      <c r="P1921" s="86"/>
      <c r="Q1921" s="75"/>
      <c r="S1921" s="86"/>
      <c r="T1921" s="75"/>
      <c r="V1921" s="86"/>
      <c r="W1921" s="75"/>
      <c r="Y1921" s="86"/>
      <c r="Z1921" s="75"/>
      <c r="AB1921" s="86"/>
      <c r="AC1921" s="75"/>
      <c r="AE1921" s="86"/>
      <c r="AF1921" s="75"/>
      <c r="AH1921" s="86"/>
      <c r="AI1921" s="75"/>
      <c r="AK1921" s="86"/>
      <c r="AL1921" s="75"/>
    </row>
    <row r="1922" spans="1:38" x14ac:dyDescent="0.2">
      <c r="A1922" s="31"/>
      <c r="B1922" s="83"/>
      <c r="D1922" s="86"/>
      <c r="E1922" s="75"/>
      <c r="G1922" s="86"/>
      <c r="H1922" s="75"/>
      <c r="J1922" s="86"/>
      <c r="K1922" s="75"/>
      <c r="M1922" s="86"/>
      <c r="N1922" s="75"/>
      <c r="P1922" s="86"/>
      <c r="Q1922" s="75"/>
      <c r="S1922" s="86"/>
      <c r="T1922" s="75"/>
      <c r="V1922" s="86"/>
      <c r="W1922" s="75"/>
      <c r="Y1922" s="86"/>
      <c r="Z1922" s="75"/>
      <c r="AB1922" s="86"/>
      <c r="AC1922" s="75"/>
      <c r="AE1922" s="86"/>
      <c r="AF1922" s="75"/>
      <c r="AH1922" s="86"/>
      <c r="AI1922" s="75"/>
      <c r="AK1922" s="86"/>
      <c r="AL1922" s="75"/>
    </row>
    <row r="1923" spans="1:38" x14ac:dyDescent="0.2">
      <c r="A1923" s="31"/>
      <c r="B1923" s="83"/>
      <c r="D1923" s="86"/>
      <c r="E1923" s="75"/>
      <c r="G1923" s="86"/>
      <c r="H1923" s="75"/>
      <c r="J1923" s="86"/>
      <c r="K1923" s="75"/>
      <c r="M1923" s="86"/>
      <c r="N1923" s="75"/>
      <c r="P1923" s="86"/>
      <c r="Q1923" s="75"/>
      <c r="S1923" s="86"/>
      <c r="T1923" s="75"/>
      <c r="V1923" s="86"/>
      <c r="W1923" s="75"/>
      <c r="Y1923" s="86"/>
      <c r="Z1923" s="75"/>
      <c r="AB1923" s="86"/>
      <c r="AC1923" s="75"/>
      <c r="AE1923" s="86"/>
      <c r="AF1923" s="75"/>
      <c r="AH1923" s="86"/>
      <c r="AI1923" s="75"/>
      <c r="AK1923" s="86"/>
      <c r="AL1923" s="75"/>
    </row>
    <row r="1924" spans="1:38" x14ac:dyDescent="0.2">
      <c r="A1924" s="31"/>
      <c r="B1924" s="83"/>
      <c r="D1924" s="86"/>
      <c r="E1924" s="75"/>
      <c r="G1924" s="86"/>
      <c r="H1924" s="75"/>
      <c r="J1924" s="86"/>
      <c r="K1924" s="75"/>
      <c r="M1924" s="86"/>
      <c r="N1924" s="75"/>
      <c r="P1924" s="86"/>
      <c r="Q1924" s="75"/>
      <c r="S1924" s="86"/>
      <c r="T1924" s="75"/>
      <c r="V1924" s="86"/>
      <c r="W1924" s="75"/>
      <c r="Y1924" s="86"/>
      <c r="Z1924" s="75"/>
      <c r="AB1924" s="86"/>
      <c r="AC1924" s="75"/>
      <c r="AE1924" s="86"/>
      <c r="AF1924" s="75"/>
      <c r="AH1924" s="86"/>
      <c r="AI1924" s="75"/>
      <c r="AK1924" s="86"/>
      <c r="AL1924" s="75"/>
    </row>
    <row r="1925" spans="1:38" x14ac:dyDescent="0.2">
      <c r="A1925" s="31"/>
      <c r="B1925" s="83"/>
      <c r="D1925" s="86"/>
      <c r="E1925" s="75"/>
      <c r="G1925" s="86"/>
      <c r="H1925" s="75"/>
      <c r="J1925" s="86"/>
      <c r="K1925" s="75"/>
      <c r="M1925" s="86"/>
      <c r="N1925" s="75"/>
      <c r="P1925" s="86"/>
      <c r="Q1925" s="75"/>
      <c r="S1925" s="86"/>
      <c r="T1925" s="75"/>
      <c r="V1925" s="86"/>
      <c r="W1925" s="75"/>
      <c r="Y1925" s="86"/>
      <c r="Z1925" s="75"/>
      <c r="AB1925" s="86"/>
      <c r="AC1925" s="75"/>
      <c r="AE1925" s="86"/>
      <c r="AF1925" s="75"/>
      <c r="AH1925" s="86"/>
      <c r="AI1925" s="75"/>
      <c r="AK1925" s="86"/>
      <c r="AL1925" s="75"/>
    </row>
    <row r="1926" spans="1:38" x14ac:dyDescent="0.2">
      <c r="A1926" s="31"/>
      <c r="B1926" s="83"/>
      <c r="D1926" s="86"/>
      <c r="E1926" s="75"/>
      <c r="G1926" s="86"/>
      <c r="H1926" s="75"/>
      <c r="J1926" s="86"/>
      <c r="K1926" s="75"/>
      <c r="M1926" s="86"/>
      <c r="N1926" s="75"/>
      <c r="P1926" s="86"/>
      <c r="Q1926" s="75"/>
      <c r="S1926" s="86"/>
      <c r="T1926" s="75"/>
      <c r="V1926" s="86"/>
      <c r="W1926" s="75"/>
      <c r="Y1926" s="86"/>
      <c r="Z1926" s="75"/>
      <c r="AB1926" s="86"/>
      <c r="AC1926" s="75"/>
      <c r="AE1926" s="86"/>
      <c r="AF1926" s="75"/>
      <c r="AH1926" s="86"/>
      <c r="AI1926" s="75"/>
      <c r="AK1926" s="86"/>
      <c r="AL1926" s="75"/>
    </row>
    <row r="1927" spans="1:38" x14ac:dyDescent="0.2">
      <c r="A1927" s="31"/>
      <c r="B1927" s="83"/>
      <c r="D1927" s="86"/>
      <c r="E1927" s="75"/>
      <c r="G1927" s="86"/>
      <c r="H1927" s="75"/>
      <c r="J1927" s="86"/>
      <c r="K1927" s="75"/>
      <c r="M1927" s="86"/>
      <c r="N1927" s="75"/>
      <c r="P1927" s="86"/>
      <c r="Q1927" s="75"/>
      <c r="S1927" s="86"/>
      <c r="T1927" s="75"/>
      <c r="V1927" s="86"/>
      <c r="W1927" s="75"/>
      <c r="Y1927" s="86"/>
      <c r="Z1927" s="75"/>
      <c r="AB1927" s="86"/>
      <c r="AC1927" s="75"/>
      <c r="AE1927" s="86"/>
      <c r="AF1927" s="75"/>
      <c r="AH1927" s="86"/>
      <c r="AI1927" s="75"/>
      <c r="AK1927" s="86"/>
      <c r="AL1927" s="75"/>
    </row>
    <row r="1928" spans="1:38" x14ac:dyDescent="0.2">
      <c r="A1928" s="31"/>
      <c r="B1928" s="83"/>
      <c r="D1928" s="86"/>
      <c r="E1928" s="75"/>
      <c r="G1928" s="86"/>
      <c r="H1928" s="75"/>
      <c r="J1928" s="86"/>
      <c r="K1928" s="75"/>
      <c r="M1928" s="86"/>
      <c r="N1928" s="75"/>
      <c r="P1928" s="86"/>
      <c r="Q1928" s="75"/>
      <c r="S1928" s="86"/>
      <c r="T1928" s="75"/>
      <c r="V1928" s="86"/>
      <c r="W1928" s="75"/>
      <c r="Y1928" s="86"/>
      <c r="Z1928" s="75"/>
      <c r="AB1928" s="86"/>
      <c r="AC1928" s="75"/>
      <c r="AE1928" s="86"/>
      <c r="AF1928" s="75"/>
      <c r="AH1928" s="86"/>
      <c r="AI1928" s="75"/>
      <c r="AK1928" s="86"/>
      <c r="AL1928" s="75"/>
    </row>
    <row r="1929" spans="1:38" x14ac:dyDescent="0.2">
      <c r="A1929" s="31"/>
      <c r="B1929" s="83"/>
      <c r="D1929" s="86"/>
      <c r="E1929" s="75"/>
      <c r="G1929" s="86"/>
      <c r="H1929" s="75"/>
      <c r="J1929" s="86"/>
      <c r="K1929" s="75"/>
      <c r="M1929" s="86"/>
      <c r="N1929" s="75"/>
      <c r="P1929" s="86"/>
      <c r="Q1929" s="75"/>
      <c r="S1929" s="86"/>
      <c r="T1929" s="75"/>
      <c r="V1929" s="86"/>
      <c r="W1929" s="75"/>
      <c r="Y1929" s="86"/>
      <c r="Z1929" s="75"/>
      <c r="AB1929" s="86"/>
      <c r="AC1929" s="75"/>
      <c r="AE1929" s="86"/>
      <c r="AF1929" s="75"/>
      <c r="AH1929" s="86"/>
      <c r="AI1929" s="75"/>
      <c r="AK1929" s="86"/>
      <c r="AL1929" s="75"/>
    </row>
    <row r="1930" spans="1:38" x14ac:dyDescent="0.2">
      <c r="A1930" s="31"/>
      <c r="B1930" s="83"/>
      <c r="D1930" s="86"/>
      <c r="E1930" s="75"/>
      <c r="G1930" s="86"/>
      <c r="H1930" s="75"/>
      <c r="J1930" s="86"/>
      <c r="K1930" s="75"/>
      <c r="M1930" s="86"/>
      <c r="N1930" s="75"/>
      <c r="P1930" s="86"/>
      <c r="Q1930" s="75"/>
      <c r="S1930" s="86"/>
      <c r="T1930" s="75"/>
      <c r="V1930" s="86"/>
      <c r="W1930" s="75"/>
      <c r="Y1930" s="86"/>
      <c r="Z1930" s="75"/>
      <c r="AB1930" s="86"/>
      <c r="AC1930" s="75"/>
      <c r="AE1930" s="86"/>
      <c r="AF1930" s="75"/>
      <c r="AH1930" s="86"/>
      <c r="AI1930" s="75"/>
      <c r="AK1930" s="86"/>
      <c r="AL1930" s="75"/>
    </row>
    <row r="1931" spans="1:38" x14ac:dyDescent="0.2">
      <c r="A1931" s="31"/>
      <c r="B1931" s="83"/>
      <c r="D1931" s="86"/>
      <c r="E1931" s="75"/>
      <c r="G1931" s="86"/>
      <c r="H1931" s="75"/>
      <c r="J1931" s="86"/>
      <c r="K1931" s="75"/>
      <c r="M1931" s="86"/>
      <c r="N1931" s="75"/>
      <c r="P1931" s="86"/>
      <c r="Q1931" s="75"/>
      <c r="S1931" s="86"/>
      <c r="T1931" s="75"/>
      <c r="V1931" s="86"/>
      <c r="W1931" s="75"/>
      <c r="Y1931" s="86"/>
      <c r="Z1931" s="75"/>
      <c r="AB1931" s="86"/>
      <c r="AC1931" s="75"/>
      <c r="AE1931" s="86"/>
      <c r="AF1931" s="75"/>
      <c r="AH1931" s="86"/>
      <c r="AI1931" s="75"/>
      <c r="AK1931" s="86"/>
      <c r="AL1931" s="75"/>
    </row>
    <row r="1932" spans="1:38" x14ac:dyDescent="0.2">
      <c r="A1932" s="31"/>
      <c r="B1932" s="83"/>
      <c r="D1932" s="86"/>
      <c r="E1932" s="75"/>
      <c r="G1932" s="86"/>
      <c r="H1932" s="75"/>
      <c r="J1932" s="86"/>
      <c r="K1932" s="75"/>
      <c r="M1932" s="86"/>
      <c r="N1932" s="75"/>
      <c r="P1932" s="86"/>
      <c r="Q1932" s="75"/>
      <c r="S1932" s="86"/>
      <c r="T1932" s="75"/>
      <c r="V1932" s="86"/>
      <c r="W1932" s="75"/>
      <c r="Y1932" s="86"/>
      <c r="Z1932" s="75"/>
      <c r="AB1932" s="86"/>
      <c r="AC1932" s="75"/>
      <c r="AE1932" s="86"/>
      <c r="AF1932" s="75"/>
      <c r="AH1932" s="86"/>
      <c r="AI1932" s="75"/>
      <c r="AK1932" s="86"/>
      <c r="AL1932" s="75"/>
    </row>
    <row r="1933" spans="1:38" x14ac:dyDescent="0.2">
      <c r="A1933" s="31"/>
      <c r="B1933" s="83"/>
      <c r="D1933" s="86"/>
      <c r="E1933" s="75"/>
      <c r="G1933" s="86"/>
      <c r="H1933" s="75"/>
      <c r="J1933" s="86"/>
      <c r="K1933" s="75"/>
      <c r="M1933" s="86"/>
      <c r="N1933" s="75"/>
      <c r="P1933" s="86"/>
      <c r="Q1933" s="75"/>
      <c r="S1933" s="86"/>
      <c r="T1933" s="75"/>
      <c r="V1933" s="86"/>
      <c r="W1933" s="75"/>
      <c r="Y1933" s="86"/>
      <c r="Z1933" s="75"/>
      <c r="AB1933" s="86"/>
      <c r="AC1933" s="75"/>
      <c r="AE1933" s="86"/>
      <c r="AF1933" s="75"/>
      <c r="AH1933" s="86"/>
      <c r="AI1933" s="75"/>
      <c r="AK1933" s="86"/>
      <c r="AL1933" s="75"/>
    </row>
    <row r="1934" spans="1:38" x14ac:dyDescent="0.2">
      <c r="A1934" s="31"/>
      <c r="B1934" s="83"/>
      <c r="D1934" s="86"/>
      <c r="E1934" s="75"/>
      <c r="G1934" s="86"/>
      <c r="H1934" s="75"/>
      <c r="J1934" s="86"/>
      <c r="K1934" s="75"/>
      <c r="M1934" s="86"/>
      <c r="N1934" s="75"/>
      <c r="P1934" s="86"/>
      <c r="Q1934" s="75"/>
      <c r="S1934" s="86"/>
      <c r="T1934" s="75"/>
      <c r="V1934" s="86"/>
      <c r="W1934" s="75"/>
      <c r="Y1934" s="86"/>
      <c r="Z1934" s="75"/>
      <c r="AB1934" s="86"/>
      <c r="AC1934" s="75"/>
      <c r="AE1934" s="86"/>
      <c r="AF1934" s="75"/>
      <c r="AH1934" s="86"/>
      <c r="AI1934" s="75"/>
      <c r="AK1934" s="86"/>
      <c r="AL1934" s="75"/>
    </row>
    <row r="1935" spans="1:38" x14ac:dyDescent="0.2">
      <c r="A1935" s="31"/>
      <c r="B1935" s="83"/>
      <c r="D1935" s="86"/>
      <c r="E1935" s="75"/>
      <c r="G1935" s="86"/>
      <c r="H1935" s="75"/>
      <c r="J1935" s="86"/>
      <c r="K1935" s="75"/>
      <c r="M1935" s="86"/>
      <c r="N1935" s="75"/>
      <c r="P1935" s="86"/>
      <c r="Q1935" s="75"/>
      <c r="S1935" s="86"/>
      <c r="T1935" s="75"/>
      <c r="V1935" s="86"/>
      <c r="W1935" s="75"/>
      <c r="Y1935" s="86"/>
      <c r="Z1935" s="75"/>
      <c r="AB1935" s="86"/>
      <c r="AC1935" s="75"/>
      <c r="AE1935" s="86"/>
      <c r="AF1935" s="75"/>
      <c r="AH1935" s="86"/>
      <c r="AI1935" s="75"/>
      <c r="AK1935" s="86"/>
      <c r="AL1935" s="75"/>
    </row>
    <row r="1936" spans="1:38" x14ac:dyDescent="0.2">
      <c r="A1936" s="31"/>
      <c r="B1936" s="83"/>
      <c r="D1936" s="86"/>
      <c r="E1936" s="75"/>
      <c r="G1936" s="86"/>
      <c r="H1936" s="75"/>
      <c r="J1936" s="86"/>
      <c r="K1936" s="75"/>
      <c r="M1936" s="86"/>
      <c r="N1936" s="75"/>
      <c r="P1936" s="86"/>
      <c r="Q1936" s="75"/>
      <c r="S1936" s="86"/>
      <c r="T1936" s="75"/>
      <c r="V1936" s="86"/>
      <c r="W1936" s="75"/>
      <c r="Y1936" s="86"/>
      <c r="Z1936" s="75"/>
      <c r="AB1936" s="86"/>
      <c r="AC1936" s="75"/>
      <c r="AE1936" s="86"/>
      <c r="AF1936" s="75"/>
      <c r="AH1936" s="86"/>
      <c r="AI1936" s="75"/>
      <c r="AK1936" s="86"/>
      <c r="AL1936" s="75"/>
    </row>
    <row r="1937" spans="1:38" x14ac:dyDescent="0.2">
      <c r="A1937" s="31"/>
      <c r="B1937" s="83"/>
      <c r="D1937" s="86"/>
      <c r="E1937" s="75"/>
      <c r="G1937" s="86"/>
      <c r="H1937" s="75"/>
      <c r="J1937" s="86"/>
      <c r="K1937" s="75"/>
      <c r="M1937" s="86"/>
      <c r="N1937" s="75"/>
      <c r="P1937" s="86"/>
      <c r="Q1937" s="75"/>
      <c r="S1937" s="86"/>
      <c r="T1937" s="75"/>
      <c r="V1937" s="86"/>
      <c r="W1937" s="75"/>
      <c r="Y1937" s="86"/>
      <c r="Z1937" s="75"/>
      <c r="AB1937" s="86"/>
      <c r="AC1937" s="75"/>
      <c r="AE1937" s="86"/>
      <c r="AF1937" s="75"/>
      <c r="AH1937" s="86"/>
      <c r="AI1937" s="75"/>
      <c r="AK1937" s="86"/>
      <c r="AL1937" s="75"/>
    </row>
    <row r="1938" spans="1:38" x14ac:dyDescent="0.2">
      <c r="A1938" s="31"/>
      <c r="B1938" s="83"/>
      <c r="D1938" s="86"/>
      <c r="E1938" s="75"/>
      <c r="G1938" s="86"/>
      <c r="H1938" s="75"/>
      <c r="J1938" s="86"/>
      <c r="K1938" s="75"/>
      <c r="M1938" s="86"/>
      <c r="N1938" s="75"/>
      <c r="P1938" s="86"/>
      <c r="Q1938" s="75"/>
      <c r="S1938" s="86"/>
      <c r="T1938" s="75"/>
      <c r="V1938" s="86"/>
      <c r="W1938" s="75"/>
      <c r="Y1938" s="86"/>
      <c r="Z1938" s="75"/>
      <c r="AB1938" s="86"/>
      <c r="AC1938" s="75"/>
      <c r="AE1938" s="86"/>
      <c r="AF1938" s="75"/>
      <c r="AH1938" s="86"/>
      <c r="AI1938" s="75"/>
      <c r="AK1938" s="86"/>
      <c r="AL1938" s="75"/>
    </row>
    <row r="1939" spans="1:38" x14ac:dyDescent="0.2">
      <c r="A1939" s="31"/>
      <c r="B1939" s="83"/>
      <c r="D1939" s="86"/>
      <c r="E1939" s="75"/>
      <c r="G1939" s="86"/>
      <c r="H1939" s="75"/>
      <c r="J1939" s="86"/>
      <c r="K1939" s="75"/>
      <c r="M1939" s="86"/>
      <c r="N1939" s="75"/>
      <c r="P1939" s="86"/>
      <c r="Q1939" s="75"/>
      <c r="S1939" s="86"/>
      <c r="T1939" s="75"/>
      <c r="V1939" s="86"/>
      <c r="W1939" s="75"/>
      <c r="Y1939" s="86"/>
      <c r="Z1939" s="75"/>
      <c r="AB1939" s="86"/>
      <c r="AC1939" s="75"/>
      <c r="AE1939" s="86"/>
      <c r="AF1939" s="75"/>
      <c r="AH1939" s="86"/>
      <c r="AI1939" s="75"/>
      <c r="AK1939" s="86"/>
      <c r="AL1939" s="75"/>
    </row>
    <row r="1940" spans="1:38" x14ac:dyDescent="0.2">
      <c r="A1940" s="31"/>
      <c r="B1940" s="83"/>
      <c r="D1940" s="86"/>
      <c r="E1940" s="75"/>
      <c r="G1940" s="86"/>
      <c r="H1940" s="75"/>
      <c r="J1940" s="86"/>
      <c r="K1940" s="75"/>
      <c r="M1940" s="86"/>
      <c r="N1940" s="75"/>
      <c r="P1940" s="86"/>
      <c r="Q1940" s="75"/>
      <c r="S1940" s="86"/>
      <c r="T1940" s="75"/>
      <c r="V1940" s="86"/>
      <c r="W1940" s="75"/>
      <c r="Y1940" s="86"/>
      <c r="Z1940" s="75"/>
      <c r="AB1940" s="86"/>
      <c r="AC1940" s="75"/>
      <c r="AE1940" s="86"/>
      <c r="AF1940" s="75"/>
      <c r="AH1940" s="86"/>
      <c r="AI1940" s="75"/>
      <c r="AK1940" s="86"/>
      <c r="AL1940" s="75"/>
    </row>
    <row r="1941" spans="1:38" x14ac:dyDescent="0.2">
      <c r="A1941" s="31"/>
      <c r="B1941" s="83"/>
      <c r="D1941" s="86"/>
      <c r="E1941" s="75"/>
      <c r="G1941" s="86"/>
      <c r="H1941" s="75"/>
      <c r="J1941" s="86"/>
      <c r="K1941" s="75"/>
      <c r="M1941" s="86"/>
      <c r="N1941" s="75"/>
      <c r="P1941" s="86"/>
      <c r="Q1941" s="75"/>
      <c r="S1941" s="86"/>
      <c r="T1941" s="75"/>
      <c r="V1941" s="86"/>
      <c r="W1941" s="75"/>
      <c r="Y1941" s="86"/>
      <c r="Z1941" s="75"/>
      <c r="AB1941" s="86"/>
      <c r="AC1941" s="75"/>
      <c r="AE1941" s="86"/>
      <c r="AF1941" s="75"/>
      <c r="AH1941" s="86"/>
      <c r="AI1941" s="75"/>
      <c r="AK1941" s="86"/>
      <c r="AL1941" s="75"/>
    </row>
    <row r="1942" spans="1:38" x14ac:dyDescent="0.2">
      <c r="A1942" s="31"/>
      <c r="B1942" s="83"/>
      <c r="D1942" s="86"/>
      <c r="E1942" s="75"/>
      <c r="G1942" s="86"/>
      <c r="H1942" s="75"/>
      <c r="J1942" s="86"/>
      <c r="K1942" s="75"/>
      <c r="M1942" s="86"/>
      <c r="N1942" s="75"/>
      <c r="P1942" s="86"/>
      <c r="Q1942" s="75"/>
      <c r="S1942" s="86"/>
      <c r="T1942" s="75"/>
      <c r="V1942" s="86"/>
      <c r="W1942" s="75"/>
      <c r="Y1942" s="86"/>
      <c r="Z1942" s="75"/>
      <c r="AB1942" s="86"/>
      <c r="AC1942" s="75"/>
      <c r="AE1942" s="86"/>
      <c r="AF1942" s="75"/>
      <c r="AH1942" s="86"/>
      <c r="AI1942" s="75"/>
      <c r="AK1942" s="86"/>
      <c r="AL1942" s="75"/>
    </row>
    <row r="1943" spans="1:38" x14ac:dyDescent="0.2">
      <c r="A1943" s="31"/>
      <c r="B1943" s="83"/>
      <c r="D1943" s="86"/>
      <c r="E1943" s="75"/>
      <c r="G1943" s="86"/>
      <c r="H1943" s="75"/>
      <c r="J1943" s="86"/>
      <c r="K1943" s="75"/>
      <c r="M1943" s="86"/>
      <c r="N1943" s="75"/>
      <c r="P1943" s="86"/>
      <c r="Q1943" s="75"/>
      <c r="S1943" s="86"/>
      <c r="T1943" s="75"/>
      <c r="V1943" s="86"/>
      <c r="W1943" s="75"/>
      <c r="Y1943" s="86"/>
      <c r="Z1943" s="75"/>
      <c r="AB1943" s="86"/>
      <c r="AC1943" s="75"/>
      <c r="AE1943" s="86"/>
      <c r="AF1943" s="75"/>
      <c r="AH1943" s="86"/>
      <c r="AI1943" s="75"/>
      <c r="AK1943" s="86"/>
      <c r="AL1943" s="75"/>
    </row>
    <row r="1944" spans="1:38" x14ac:dyDescent="0.2">
      <c r="A1944" s="31"/>
      <c r="B1944" s="83"/>
      <c r="D1944" s="86"/>
      <c r="E1944" s="75"/>
      <c r="G1944" s="86"/>
      <c r="H1944" s="75"/>
      <c r="J1944" s="86"/>
      <c r="K1944" s="75"/>
      <c r="M1944" s="86"/>
      <c r="N1944" s="75"/>
      <c r="P1944" s="86"/>
      <c r="Q1944" s="75"/>
      <c r="S1944" s="86"/>
      <c r="T1944" s="75"/>
      <c r="V1944" s="86"/>
      <c r="W1944" s="75"/>
      <c r="Y1944" s="86"/>
      <c r="Z1944" s="75"/>
      <c r="AB1944" s="86"/>
      <c r="AC1944" s="75"/>
      <c r="AE1944" s="86"/>
      <c r="AF1944" s="75"/>
      <c r="AH1944" s="86"/>
      <c r="AI1944" s="75"/>
      <c r="AK1944" s="86"/>
      <c r="AL1944" s="75"/>
    </row>
    <row r="1945" spans="1:38" x14ac:dyDescent="0.2">
      <c r="A1945" s="31"/>
      <c r="B1945" s="83"/>
      <c r="D1945" s="86"/>
      <c r="E1945" s="75"/>
      <c r="G1945" s="86"/>
      <c r="H1945" s="75"/>
      <c r="J1945" s="86"/>
      <c r="K1945" s="75"/>
      <c r="M1945" s="86"/>
      <c r="N1945" s="75"/>
      <c r="P1945" s="86"/>
      <c r="Q1945" s="75"/>
      <c r="S1945" s="86"/>
      <c r="T1945" s="75"/>
      <c r="V1945" s="86"/>
      <c r="W1945" s="75"/>
      <c r="Y1945" s="86"/>
      <c r="Z1945" s="75"/>
      <c r="AB1945" s="86"/>
      <c r="AC1945" s="75"/>
      <c r="AE1945" s="86"/>
      <c r="AF1945" s="75"/>
      <c r="AH1945" s="86"/>
      <c r="AI1945" s="75"/>
      <c r="AK1945" s="86"/>
      <c r="AL1945" s="75"/>
    </row>
    <row r="1946" spans="1:38" x14ac:dyDescent="0.2">
      <c r="A1946" s="31"/>
      <c r="B1946" s="83"/>
      <c r="D1946" s="86"/>
      <c r="E1946" s="75"/>
      <c r="G1946" s="86"/>
      <c r="H1946" s="75"/>
      <c r="J1946" s="86"/>
      <c r="K1946" s="75"/>
      <c r="M1946" s="86"/>
      <c r="N1946" s="75"/>
      <c r="P1946" s="86"/>
      <c r="Q1946" s="75"/>
      <c r="S1946" s="86"/>
      <c r="T1946" s="75"/>
      <c r="V1946" s="86"/>
      <c r="W1946" s="75"/>
      <c r="Y1946" s="86"/>
      <c r="Z1946" s="75"/>
      <c r="AB1946" s="86"/>
      <c r="AC1946" s="75"/>
      <c r="AE1946" s="86"/>
      <c r="AF1946" s="75"/>
      <c r="AH1946" s="86"/>
      <c r="AI1946" s="75"/>
      <c r="AK1946" s="86"/>
      <c r="AL1946" s="75"/>
    </row>
    <row r="1947" spans="1:38" x14ac:dyDescent="0.2">
      <c r="A1947" s="31"/>
      <c r="B1947" s="83"/>
      <c r="D1947" s="86"/>
      <c r="E1947" s="75"/>
      <c r="G1947" s="86"/>
      <c r="H1947" s="75"/>
      <c r="J1947" s="86"/>
      <c r="K1947" s="75"/>
      <c r="M1947" s="86"/>
      <c r="N1947" s="75"/>
      <c r="P1947" s="86"/>
      <c r="Q1947" s="75"/>
      <c r="S1947" s="86"/>
      <c r="T1947" s="75"/>
      <c r="V1947" s="86"/>
      <c r="W1947" s="75"/>
      <c r="Y1947" s="86"/>
      <c r="Z1947" s="75"/>
      <c r="AB1947" s="86"/>
      <c r="AC1947" s="75"/>
      <c r="AE1947" s="86"/>
      <c r="AF1947" s="75"/>
      <c r="AH1947" s="86"/>
      <c r="AI1947" s="75"/>
      <c r="AK1947" s="86"/>
      <c r="AL1947" s="75"/>
    </row>
    <row r="1948" spans="1:38" x14ac:dyDescent="0.2">
      <c r="A1948" s="31"/>
      <c r="B1948" s="83"/>
      <c r="D1948" s="86"/>
      <c r="E1948" s="75"/>
      <c r="G1948" s="86"/>
      <c r="H1948" s="75"/>
      <c r="J1948" s="86"/>
      <c r="K1948" s="75"/>
      <c r="M1948" s="86"/>
      <c r="N1948" s="75"/>
      <c r="P1948" s="86"/>
      <c r="Q1948" s="75"/>
      <c r="S1948" s="86"/>
      <c r="T1948" s="75"/>
      <c r="V1948" s="86"/>
      <c r="W1948" s="75"/>
      <c r="Y1948" s="86"/>
      <c r="Z1948" s="75"/>
      <c r="AB1948" s="86"/>
      <c r="AC1948" s="75"/>
      <c r="AE1948" s="86"/>
      <c r="AF1948" s="75"/>
      <c r="AH1948" s="86"/>
      <c r="AI1948" s="75"/>
      <c r="AK1948" s="86"/>
      <c r="AL1948" s="75"/>
    </row>
    <row r="1949" spans="1:38" x14ac:dyDescent="0.2">
      <c r="A1949" s="31"/>
      <c r="B1949" s="83"/>
      <c r="D1949" s="86"/>
      <c r="E1949" s="75"/>
      <c r="G1949" s="86"/>
      <c r="H1949" s="75"/>
      <c r="J1949" s="86"/>
      <c r="K1949" s="75"/>
      <c r="M1949" s="86"/>
      <c r="N1949" s="75"/>
      <c r="P1949" s="86"/>
      <c r="Q1949" s="75"/>
      <c r="S1949" s="86"/>
      <c r="T1949" s="75"/>
      <c r="V1949" s="86"/>
      <c r="W1949" s="75"/>
      <c r="Y1949" s="86"/>
      <c r="Z1949" s="75"/>
      <c r="AB1949" s="86"/>
      <c r="AC1949" s="75"/>
      <c r="AE1949" s="86"/>
      <c r="AF1949" s="75"/>
      <c r="AH1949" s="86"/>
      <c r="AI1949" s="75"/>
      <c r="AK1949" s="86"/>
      <c r="AL1949" s="75"/>
    </row>
    <row r="1950" spans="1:38" x14ac:dyDescent="0.2">
      <c r="A1950" s="31"/>
      <c r="B1950" s="83"/>
      <c r="D1950" s="86"/>
      <c r="E1950" s="75"/>
      <c r="G1950" s="86"/>
      <c r="H1950" s="75"/>
      <c r="J1950" s="86"/>
      <c r="K1950" s="75"/>
      <c r="M1950" s="86"/>
      <c r="N1950" s="75"/>
      <c r="P1950" s="86"/>
      <c r="Q1950" s="75"/>
      <c r="S1950" s="86"/>
      <c r="T1950" s="75"/>
      <c r="V1950" s="86"/>
      <c r="W1950" s="75"/>
      <c r="Y1950" s="86"/>
      <c r="Z1950" s="75"/>
      <c r="AB1950" s="86"/>
      <c r="AC1950" s="75"/>
      <c r="AE1950" s="86"/>
      <c r="AF1950" s="75"/>
      <c r="AH1950" s="86"/>
      <c r="AI1950" s="75"/>
      <c r="AK1950" s="86"/>
      <c r="AL1950" s="75"/>
    </row>
    <row r="1951" spans="1:38" x14ac:dyDescent="0.2">
      <c r="A1951" s="31"/>
      <c r="B1951" s="83"/>
      <c r="D1951" s="86"/>
      <c r="E1951" s="75"/>
      <c r="G1951" s="86"/>
      <c r="H1951" s="75"/>
      <c r="J1951" s="86"/>
      <c r="K1951" s="75"/>
      <c r="M1951" s="86"/>
      <c r="N1951" s="75"/>
      <c r="P1951" s="86"/>
      <c r="Q1951" s="75"/>
      <c r="S1951" s="86"/>
      <c r="T1951" s="75"/>
      <c r="V1951" s="86"/>
      <c r="W1951" s="75"/>
      <c r="Y1951" s="86"/>
      <c r="Z1951" s="75"/>
      <c r="AB1951" s="86"/>
      <c r="AC1951" s="75"/>
      <c r="AE1951" s="86"/>
      <c r="AF1951" s="75"/>
      <c r="AH1951" s="86"/>
      <c r="AI1951" s="75"/>
      <c r="AK1951" s="86"/>
      <c r="AL1951" s="75"/>
    </row>
    <row r="1952" spans="1:38" x14ac:dyDescent="0.2">
      <c r="A1952" s="31"/>
      <c r="B1952" s="83"/>
      <c r="D1952" s="86"/>
      <c r="E1952" s="75"/>
      <c r="G1952" s="86"/>
      <c r="H1952" s="75"/>
      <c r="J1952" s="86"/>
      <c r="K1952" s="75"/>
      <c r="M1952" s="86"/>
      <c r="N1952" s="75"/>
      <c r="P1952" s="86"/>
      <c r="Q1952" s="75"/>
      <c r="S1952" s="86"/>
      <c r="T1952" s="75"/>
      <c r="V1952" s="86"/>
      <c r="W1952" s="75"/>
      <c r="Y1952" s="86"/>
      <c r="Z1952" s="75"/>
      <c r="AB1952" s="86"/>
      <c r="AC1952" s="75"/>
      <c r="AE1952" s="86"/>
      <c r="AF1952" s="75"/>
      <c r="AH1952" s="86"/>
      <c r="AI1952" s="75"/>
      <c r="AK1952" s="86"/>
      <c r="AL1952" s="75"/>
    </row>
    <row r="1953" spans="1:38" x14ac:dyDescent="0.2">
      <c r="A1953" s="31"/>
      <c r="B1953" s="83"/>
      <c r="D1953" s="86"/>
      <c r="E1953" s="75"/>
      <c r="G1953" s="86"/>
      <c r="H1953" s="75"/>
      <c r="J1953" s="86"/>
      <c r="K1953" s="75"/>
      <c r="M1953" s="86"/>
      <c r="N1953" s="75"/>
      <c r="P1953" s="86"/>
      <c r="Q1953" s="75"/>
      <c r="S1953" s="86"/>
      <c r="T1953" s="75"/>
      <c r="V1953" s="86"/>
      <c r="W1953" s="75"/>
      <c r="Y1953" s="86"/>
      <c r="Z1953" s="75"/>
      <c r="AB1953" s="86"/>
      <c r="AC1953" s="75"/>
      <c r="AE1953" s="86"/>
      <c r="AF1953" s="75"/>
      <c r="AH1953" s="86"/>
      <c r="AI1953" s="75"/>
      <c r="AK1953" s="86"/>
      <c r="AL1953" s="75"/>
    </row>
    <row r="1954" spans="1:38" x14ac:dyDescent="0.2">
      <c r="A1954" s="31"/>
      <c r="B1954" s="83"/>
      <c r="D1954" s="86"/>
      <c r="E1954" s="75"/>
      <c r="G1954" s="86"/>
      <c r="H1954" s="75"/>
      <c r="J1954" s="86"/>
      <c r="K1954" s="75"/>
      <c r="M1954" s="86"/>
      <c r="N1954" s="75"/>
      <c r="P1954" s="86"/>
      <c r="Q1954" s="75"/>
      <c r="S1954" s="86"/>
      <c r="T1954" s="75"/>
      <c r="V1954" s="86"/>
      <c r="W1954" s="75"/>
      <c r="Y1954" s="86"/>
      <c r="Z1954" s="75"/>
      <c r="AB1954" s="86"/>
      <c r="AC1954" s="75"/>
      <c r="AE1954" s="86"/>
      <c r="AF1954" s="75"/>
      <c r="AH1954" s="86"/>
      <c r="AI1954" s="75"/>
      <c r="AK1954" s="86"/>
      <c r="AL1954" s="75"/>
    </row>
    <row r="1955" spans="1:38" x14ac:dyDescent="0.2">
      <c r="A1955" s="31"/>
      <c r="B1955" s="83"/>
      <c r="D1955" s="86"/>
      <c r="E1955" s="75"/>
      <c r="G1955" s="86"/>
      <c r="H1955" s="75"/>
      <c r="J1955" s="86"/>
      <c r="K1955" s="75"/>
      <c r="M1955" s="86"/>
      <c r="N1955" s="75"/>
      <c r="P1955" s="86"/>
      <c r="Q1955" s="75"/>
      <c r="S1955" s="86"/>
      <c r="T1955" s="75"/>
      <c r="V1955" s="86"/>
      <c r="W1955" s="75"/>
      <c r="Y1955" s="86"/>
      <c r="Z1955" s="75"/>
      <c r="AB1955" s="86"/>
      <c r="AC1955" s="75"/>
      <c r="AE1955" s="86"/>
      <c r="AF1955" s="75"/>
      <c r="AH1955" s="86"/>
      <c r="AI1955" s="75"/>
      <c r="AK1955" s="86"/>
      <c r="AL1955" s="75"/>
    </row>
    <row r="1956" spans="1:38" x14ac:dyDescent="0.2">
      <c r="A1956" s="31"/>
      <c r="B1956" s="83"/>
      <c r="D1956" s="86"/>
      <c r="E1956" s="75"/>
      <c r="G1956" s="86"/>
      <c r="H1956" s="75"/>
      <c r="J1956" s="86"/>
      <c r="K1956" s="75"/>
      <c r="M1956" s="86"/>
      <c r="N1956" s="75"/>
      <c r="P1956" s="86"/>
      <c r="Q1956" s="75"/>
      <c r="S1956" s="86"/>
      <c r="T1956" s="75"/>
      <c r="V1956" s="86"/>
      <c r="W1956" s="75"/>
      <c r="Y1956" s="86"/>
      <c r="Z1956" s="75"/>
      <c r="AB1956" s="86"/>
      <c r="AC1956" s="75"/>
      <c r="AE1956" s="86"/>
      <c r="AF1956" s="75"/>
      <c r="AH1956" s="86"/>
      <c r="AI1956" s="75"/>
      <c r="AK1956" s="86"/>
      <c r="AL1956" s="75"/>
    </row>
    <row r="1957" spans="1:38" x14ac:dyDescent="0.2">
      <c r="A1957" s="31"/>
      <c r="B1957" s="83"/>
      <c r="D1957" s="86"/>
      <c r="E1957" s="75"/>
      <c r="G1957" s="86"/>
      <c r="H1957" s="75"/>
      <c r="J1957" s="86"/>
      <c r="K1957" s="75"/>
      <c r="M1957" s="86"/>
      <c r="N1957" s="75"/>
      <c r="P1957" s="86"/>
      <c r="Q1957" s="75"/>
      <c r="S1957" s="86"/>
      <c r="T1957" s="75"/>
      <c r="V1957" s="86"/>
      <c r="W1957" s="75"/>
      <c r="Y1957" s="86"/>
      <c r="Z1957" s="75"/>
      <c r="AB1957" s="86"/>
      <c r="AC1957" s="75"/>
      <c r="AE1957" s="86"/>
      <c r="AF1957" s="75"/>
      <c r="AH1957" s="86"/>
      <c r="AI1957" s="75"/>
      <c r="AK1957" s="86"/>
      <c r="AL1957" s="75"/>
    </row>
    <row r="1958" spans="1:38" x14ac:dyDescent="0.2">
      <c r="A1958" s="31"/>
      <c r="B1958" s="83"/>
      <c r="D1958" s="86"/>
      <c r="E1958" s="75"/>
      <c r="G1958" s="86"/>
      <c r="H1958" s="75"/>
      <c r="J1958" s="86"/>
      <c r="K1958" s="75"/>
      <c r="M1958" s="86"/>
      <c r="N1958" s="75"/>
      <c r="P1958" s="86"/>
      <c r="Q1958" s="75"/>
      <c r="S1958" s="86"/>
      <c r="T1958" s="75"/>
      <c r="V1958" s="86"/>
      <c r="W1958" s="75"/>
      <c r="Y1958" s="86"/>
      <c r="Z1958" s="75"/>
      <c r="AB1958" s="86"/>
      <c r="AC1958" s="75"/>
      <c r="AE1958" s="86"/>
      <c r="AF1958" s="75"/>
      <c r="AH1958" s="86"/>
      <c r="AI1958" s="75"/>
      <c r="AK1958" s="86"/>
      <c r="AL1958" s="75"/>
    </row>
    <row r="1959" spans="1:38" x14ac:dyDescent="0.2">
      <c r="A1959" s="31"/>
      <c r="B1959" s="83"/>
      <c r="D1959" s="86"/>
      <c r="E1959" s="75"/>
      <c r="G1959" s="86"/>
      <c r="H1959" s="75"/>
      <c r="J1959" s="86"/>
      <c r="K1959" s="75"/>
      <c r="M1959" s="86"/>
      <c r="N1959" s="75"/>
      <c r="P1959" s="86"/>
      <c r="Q1959" s="75"/>
      <c r="S1959" s="86"/>
      <c r="T1959" s="75"/>
      <c r="V1959" s="86"/>
      <c r="W1959" s="75"/>
      <c r="Y1959" s="86"/>
      <c r="Z1959" s="75"/>
      <c r="AB1959" s="86"/>
      <c r="AC1959" s="75"/>
      <c r="AE1959" s="86"/>
      <c r="AF1959" s="75"/>
      <c r="AH1959" s="86"/>
      <c r="AI1959" s="75"/>
      <c r="AK1959" s="86"/>
      <c r="AL1959" s="75"/>
    </row>
    <row r="1960" spans="1:38" x14ac:dyDescent="0.2">
      <c r="A1960" s="31"/>
      <c r="B1960" s="83"/>
      <c r="D1960" s="86"/>
      <c r="E1960" s="75"/>
      <c r="G1960" s="86"/>
      <c r="H1960" s="75"/>
      <c r="J1960" s="86"/>
      <c r="K1960" s="75"/>
      <c r="M1960" s="86"/>
      <c r="N1960" s="75"/>
      <c r="P1960" s="86"/>
      <c r="Q1960" s="75"/>
      <c r="S1960" s="86"/>
      <c r="T1960" s="75"/>
      <c r="V1960" s="86"/>
      <c r="W1960" s="75"/>
      <c r="Y1960" s="86"/>
      <c r="Z1960" s="75"/>
      <c r="AB1960" s="86"/>
      <c r="AC1960" s="75"/>
      <c r="AE1960" s="86"/>
      <c r="AF1960" s="75"/>
      <c r="AH1960" s="86"/>
      <c r="AI1960" s="75"/>
      <c r="AK1960" s="86"/>
      <c r="AL1960" s="75"/>
    </row>
    <row r="1961" spans="1:38" x14ac:dyDescent="0.2">
      <c r="A1961" s="31"/>
      <c r="B1961" s="83"/>
      <c r="D1961" s="86"/>
      <c r="E1961" s="75"/>
      <c r="G1961" s="86"/>
      <c r="H1961" s="75"/>
      <c r="J1961" s="86"/>
      <c r="K1961" s="75"/>
      <c r="M1961" s="86"/>
      <c r="N1961" s="75"/>
      <c r="P1961" s="86"/>
      <c r="Q1961" s="75"/>
      <c r="S1961" s="86"/>
      <c r="T1961" s="75"/>
      <c r="V1961" s="86"/>
      <c r="W1961" s="75"/>
      <c r="Y1961" s="86"/>
      <c r="Z1961" s="75"/>
      <c r="AB1961" s="86"/>
      <c r="AC1961" s="75"/>
      <c r="AE1961" s="86"/>
      <c r="AF1961" s="75"/>
      <c r="AH1961" s="86"/>
      <c r="AI1961" s="75"/>
      <c r="AK1961" s="86"/>
      <c r="AL1961" s="75"/>
    </row>
    <row r="1962" spans="1:38" x14ac:dyDescent="0.2">
      <c r="A1962" s="31"/>
      <c r="B1962" s="83"/>
      <c r="D1962" s="86"/>
      <c r="E1962" s="75"/>
      <c r="G1962" s="86"/>
      <c r="H1962" s="75"/>
      <c r="J1962" s="86"/>
      <c r="K1962" s="75"/>
      <c r="M1962" s="86"/>
      <c r="N1962" s="75"/>
      <c r="P1962" s="86"/>
      <c r="Q1962" s="75"/>
      <c r="S1962" s="86"/>
      <c r="T1962" s="75"/>
      <c r="V1962" s="86"/>
      <c r="W1962" s="75"/>
      <c r="Y1962" s="86"/>
      <c r="Z1962" s="75"/>
      <c r="AB1962" s="86"/>
      <c r="AC1962" s="75"/>
      <c r="AE1962" s="86"/>
      <c r="AF1962" s="75"/>
      <c r="AH1962" s="86"/>
      <c r="AI1962" s="75"/>
      <c r="AK1962" s="86"/>
      <c r="AL1962" s="75"/>
    </row>
    <row r="1963" spans="1:38" x14ac:dyDescent="0.2">
      <c r="A1963" s="31"/>
      <c r="B1963" s="83"/>
      <c r="D1963" s="86"/>
      <c r="E1963" s="75"/>
      <c r="G1963" s="86"/>
      <c r="H1963" s="75"/>
      <c r="J1963" s="86"/>
      <c r="K1963" s="75"/>
      <c r="M1963" s="86"/>
      <c r="N1963" s="75"/>
      <c r="P1963" s="86"/>
      <c r="Q1963" s="75"/>
      <c r="S1963" s="86"/>
      <c r="T1963" s="75"/>
      <c r="V1963" s="86"/>
      <c r="W1963" s="75"/>
      <c r="Y1963" s="86"/>
      <c r="Z1963" s="75"/>
      <c r="AB1963" s="86"/>
      <c r="AC1963" s="75"/>
      <c r="AE1963" s="86"/>
      <c r="AF1963" s="75"/>
      <c r="AH1963" s="86"/>
      <c r="AI1963" s="75"/>
      <c r="AK1963" s="86"/>
      <c r="AL1963" s="75"/>
    </row>
    <row r="1964" spans="1:38" x14ac:dyDescent="0.2">
      <c r="A1964" s="31"/>
      <c r="B1964" s="83"/>
      <c r="D1964" s="86"/>
      <c r="E1964" s="75"/>
      <c r="G1964" s="86"/>
      <c r="H1964" s="75"/>
      <c r="J1964" s="86"/>
      <c r="K1964" s="75"/>
      <c r="M1964" s="86"/>
      <c r="N1964" s="75"/>
      <c r="P1964" s="86"/>
      <c r="Q1964" s="75"/>
      <c r="S1964" s="86"/>
      <c r="T1964" s="75"/>
      <c r="V1964" s="86"/>
      <c r="W1964" s="75"/>
      <c r="Y1964" s="86"/>
      <c r="Z1964" s="75"/>
      <c r="AB1964" s="86"/>
      <c r="AC1964" s="75"/>
      <c r="AE1964" s="86"/>
      <c r="AF1964" s="75"/>
      <c r="AH1964" s="86"/>
      <c r="AI1964" s="75"/>
      <c r="AK1964" s="86"/>
      <c r="AL1964" s="75"/>
    </row>
    <row r="1965" spans="1:38" x14ac:dyDescent="0.2">
      <c r="A1965" s="31"/>
      <c r="B1965" s="83"/>
      <c r="D1965" s="86"/>
      <c r="E1965" s="75"/>
      <c r="G1965" s="86"/>
      <c r="H1965" s="75"/>
      <c r="J1965" s="86"/>
      <c r="K1965" s="75"/>
      <c r="M1965" s="86"/>
      <c r="N1965" s="75"/>
      <c r="P1965" s="86"/>
      <c r="Q1965" s="75"/>
      <c r="S1965" s="86"/>
      <c r="T1965" s="75"/>
      <c r="V1965" s="86"/>
      <c r="W1965" s="75"/>
      <c r="Y1965" s="86"/>
      <c r="Z1965" s="75"/>
      <c r="AB1965" s="86"/>
      <c r="AC1965" s="75"/>
      <c r="AE1965" s="86"/>
      <c r="AF1965" s="75"/>
      <c r="AH1965" s="86"/>
      <c r="AI1965" s="75"/>
      <c r="AK1965" s="86"/>
      <c r="AL1965" s="75"/>
    </row>
    <row r="1966" spans="1:38" x14ac:dyDescent="0.2">
      <c r="A1966" s="31"/>
      <c r="B1966" s="83"/>
      <c r="D1966" s="86"/>
      <c r="E1966" s="75"/>
      <c r="G1966" s="86"/>
      <c r="H1966" s="75"/>
      <c r="J1966" s="86"/>
      <c r="K1966" s="75"/>
      <c r="M1966" s="86"/>
      <c r="N1966" s="75"/>
      <c r="P1966" s="86"/>
      <c r="Q1966" s="75"/>
      <c r="S1966" s="86"/>
      <c r="T1966" s="75"/>
      <c r="V1966" s="86"/>
      <c r="W1966" s="75"/>
      <c r="Y1966" s="86"/>
      <c r="Z1966" s="75"/>
      <c r="AB1966" s="86"/>
      <c r="AC1966" s="75"/>
      <c r="AE1966" s="86"/>
      <c r="AF1966" s="75"/>
      <c r="AH1966" s="86"/>
      <c r="AI1966" s="75"/>
      <c r="AK1966" s="86"/>
      <c r="AL1966" s="75"/>
    </row>
    <row r="1967" spans="1:38" x14ac:dyDescent="0.2">
      <c r="A1967" s="31"/>
      <c r="B1967" s="83"/>
      <c r="D1967" s="86"/>
      <c r="E1967" s="75"/>
      <c r="G1967" s="86"/>
      <c r="H1967" s="75"/>
      <c r="J1967" s="86"/>
      <c r="K1967" s="75"/>
      <c r="M1967" s="86"/>
      <c r="N1967" s="75"/>
      <c r="P1967" s="86"/>
      <c r="Q1967" s="75"/>
      <c r="S1967" s="86"/>
      <c r="T1967" s="75"/>
      <c r="V1967" s="86"/>
      <c r="W1967" s="75"/>
      <c r="Y1967" s="86"/>
      <c r="Z1967" s="75"/>
      <c r="AB1967" s="86"/>
      <c r="AC1967" s="75"/>
      <c r="AE1967" s="86"/>
      <c r="AF1967" s="75"/>
      <c r="AH1967" s="86"/>
      <c r="AI1967" s="75"/>
      <c r="AK1967" s="86"/>
      <c r="AL1967" s="75"/>
    </row>
    <row r="1968" spans="1:38" x14ac:dyDescent="0.2">
      <c r="A1968" s="31"/>
      <c r="B1968" s="83"/>
      <c r="D1968" s="86"/>
      <c r="E1968" s="75"/>
      <c r="G1968" s="86"/>
      <c r="H1968" s="75"/>
      <c r="J1968" s="86"/>
      <c r="K1968" s="75"/>
      <c r="M1968" s="86"/>
      <c r="N1968" s="75"/>
      <c r="P1968" s="86"/>
      <c r="Q1968" s="75"/>
      <c r="S1968" s="86"/>
      <c r="T1968" s="75"/>
      <c r="V1968" s="86"/>
      <c r="W1968" s="75"/>
      <c r="Y1968" s="86"/>
      <c r="Z1968" s="75"/>
      <c r="AB1968" s="86"/>
      <c r="AC1968" s="75"/>
      <c r="AE1968" s="86"/>
      <c r="AF1968" s="75"/>
      <c r="AH1968" s="86"/>
      <c r="AI1968" s="75"/>
      <c r="AK1968" s="86"/>
      <c r="AL1968" s="75"/>
    </row>
    <row r="1969" spans="1:38" x14ac:dyDescent="0.2">
      <c r="A1969" s="31"/>
      <c r="B1969" s="83"/>
      <c r="D1969" s="86"/>
      <c r="E1969" s="75"/>
      <c r="G1969" s="86"/>
      <c r="H1969" s="75"/>
      <c r="J1969" s="86"/>
      <c r="K1969" s="75"/>
      <c r="M1969" s="86"/>
      <c r="N1969" s="75"/>
      <c r="P1969" s="86"/>
      <c r="Q1969" s="75"/>
      <c r="S1969" s="86"/>
      <c r="T1969" s="75"/>
      <c r="V1969" s="86"/>
      <c r="W1969" s="75"/>
      <c r="Y1969" s="86"/>
      <c r="Z1969" s="75"/>
      <c r="AB1969" s="86"/>
      <c r="AC1969" s="75"/>
      <c r="AE1969" s="86"/>
      <c r="AF1969" s="75"/>
      <c r="AH1969" s="86"/>
      <c r="AI1969" s="75"/>
      <c r="AK1969" s="86"/>
      <c r="AL1969" s="75"/>
    </row>
    <row r="1970" spans="1:38" x14ac:dyDescent="0.2">
      <c r="A1970" s="31"/>
      <c r="B1970" s="83"/>
      <c r="D1970" s="86"/>
      <c r="E1970" s="75"/>
      <c r="G1970" s="86"/>
      <c r="H1970" s="75"/>
      <c r="J1970" s="86"/>
      <c r="K1970" s="75"/>
      <c r="M1970" s="86"/>
      <c r="N1970" s="75"/>
      <c r="P1970" s="86"/>
      <c r="Q1970" s="75"/>
      <c r="S1970" s="86"/>
      <c r="T1970" s="75"/>
      <c r="V1970" s="86"/>
      <c r="W1970" s="75"/>
      <c r="Y1970" s="86"/>
      <c r="Z1970" s="75"/>
      <c r="AB1970" s="86"/>
      <c r="AC1970" s="75"/>
      <c r="AE1970" s="86"/>
      <c r="AF1970" s="75"/>
      <c r="AH1970" s="86"/>
      <c r="AI1970" s="75"/>
      <c r="AK1970" s="86"/>
      <c r="AL1970" s="75"/>
    </row>
    <row r="1971" spans="1:38" x14ac:dyDescent="0.2">
      <c r="A1971" s="31"/>
      <c r="B1971" s="83"/>
      <c r="D1971" s="86"/>
      <c r="E1971" s="75"/>
      <c r="G1971" s="86"/>
      <c r="H1971" s="75"/>
      <c r="J1971" s="86"/>
      <c r="K1971" s="75"/>
      <c r="M1971" s="86"/>
      <c r="N1971" s="75"/>
      <c r="P1971" s="86"/>
      <c r="Q1971" s="75"/>
      <c r="S1971" s="86"/>
      <c r="T1971" s="75"/>
      <c r="V1971" s="86"/>
      <c r="W1971" s="75"/>
      <c r="Y1971" s="86"/>
      <c r="Z1971" s="75"/>
      <c r="AB1971" s="86"/>
      <c r="AC1971" s="75"/>
      <c r="AE1971" s="86"/>
      <c r="AF1971" s="75"/>
      <c r="AH1971" s="86"/>
      <c r="AI1971" s="75"/>
      <c r="AK1971" s="86"/>
      <c r="AL1971" s="75"/>
    </row>
    <row r="1972" spans="1:38" x14ac:dyDescent="0.2">
      <c r="A1972" s="31"/>
      <c r="B1972" s="83"/>
      <c r="D1972" s="86"/>
      <c r="E1972" s="75"/>
      <c r="G1972" s="86"/>
      <c r="H1972" s="75"/>
      <c r="J1972" s="86"/>
      <c r="K1972" s="75"/>
      <c r="M1972" s="86"/>
      <c r="N1972" s="75"/>
      <c r="P1972" s="86"/>
      <c r="Q1972" s="75"/>
      <c r="S1972" s="86"/>
      <c r="T1972" s="75"/>
      <c r="V1972" s="86"/>
      <c r="W1972" s="75"/>
      <c r="Y1972" s="86"/>
      <c r="Z1972" s="75"/>
      <c r="AB1972" s="86"/>
      <c r="AC1972" s="75"/>
      <c r="AE1972" s="86"/>
      <c r="AF1972" s="75"/>
      <c r="AH1972" s="86"/>
      <c r="AI1972" s="75"/>
      <c r="AK1972" s="86"/>
      <c r="AL1972" s="75"/>
    </row>
    <row r="1973" spans="1:38" x14ac:dyDescent="0.2">
      <c r="A1973" s="31"/>
      <c r="B1973" s="83"/>
      <c r="D1973" s="86"/>
      <c r="E1973" s="75"/>
      <c r="G1973" s="86"/>
      <c r="H1973" s="75"/>
      <c r="J1973" s="86"/>
      <c r="K1973" s="75"/>
      <c r="M1973" s="86"/>
      <c r="N1973" s="75"/>
      <c r="P1973" s="86"/>
      <c r="Q1973" s="75"/>
      <c r="S1973" s="86"/>
      <c r="T1973" s="75"/>
      <c r="V1973" s="86"/>
      <c r="W1973" s="75"/>
      <c r="Y1973" s="86"/>
      <c r="Z1973" s="75"/>
      <c r="AB1973" s="86"/>
      <c r="AC1973" s="75"/>
      <c r="AE1973" s="86"/>
      <c r="AF1973" s="75"/>
      <c r="AH1973" s="86"/>
      <c r="AI1973" s="75"/>
      <c r="AK1973" s="86"/>
      <c r="AL1973" s="75"/>
    </row>
    <row r="1974" spans="1:38" x14ac:dyDescent="0.2">
      <c r="A1974" s="31"/>
      <c r="B1974" s="83"/>
      <c r="D1974" s="86"/>
      <c r="E1974" s="75"/>
      <c r="G1974" s="86"/>
      <c r="H1974" s="75"/>
      <c r="J1974" s="86"/>
      <c r="K1974" s="75"/>
      <c r="M1974" s="86"/>
      <c r="N1974" s="75"/>
      <c r="P1974" s="86"/>
      <c r="Q1974" s="75"/>
      <c r="S1974" s="86"/>
      <c r="T1974" s="75"/>
      <c r="V1974" s="86"/>
      <c r="W1974" s="75"/>
      <c r="Y1974" s="86"/>
      <c r="Z1974" s="75"/>
      <c r="AB1974" s="86"/>
      <c r="AC1974" s="75"/>
      <c r="AE1974" s="86"/>
      <c r="AF1974" s="75"/>
      <c r="AH1974" s="86"/>
      <c r="AI1974" s="75"/>
      <c r="AK1974" s="86"/>
      <c r="AL1974" s="75"/>
    </row>
    <row r="1975" spans="1:38" x14ac:dyDescent="0.2">
      <c r="A1975" s="31"/>
      <c r="B1975" s="83"/>
      <c r="D1975" s="86"/>
      <c r="E1975" s="75"/>
      <c r="G1975" s="86"/>
      <c r="H1975" s="75"/>
      <c r="J1975" s="86"/>
      <c r="K1975" s="75"/>
      <c r="M1975" s="86"/>
      <c r="N1975" s="75"/>
      <c r="P1975" s="86"/>
      <c r="Q1975" s="75"/>
      <c r="S1975" s="86"/>
      <c r="T1975" s="75"/>
      <c r="V1975" s="86"/>
      <c r="W1975" s="75"/>
      <c r="Y1975" s="86"/>
      <c r="Z1975" s="75"/>
      <c r="AB1975" s="86"/>
      <c r="AC1975" s="75"/>
      <c r="AE1975" s="86"/>
      <c r="AF1975" s="75"/>
      <c r="AH1975" s="86"/>
      <c r="AI1975" s="75"/>
      <c r="AK1975" s="86"/>
      <c r="AL1975" s="75"/>
    </row>
    <row r="1976" spans="1:38" x14ac:dyDescent="0.2">
      <c r="A1976" s="31"/>
      <c r="B1976" s="83"/>
      <c r="D1976" s="86"/>
      <c r="E1976" s="75"/>
      <c r="G1976" s="86"/>
      <c r="H1976" s="75"/>
      <c r="J1976" s="86"/>
      <c r="K1976" s="75"/>
      <c r="M1976" s="86"/>
      <c r="N1976" s="75"/>
      <c r="P1976" s="86"/>
      <c r="Q1976" s="75"/>
      <c r="S1976" s="86"/>
      <c r="T1976" s="75"/>
      <c r="V1976" s="86"/>
      <c r="W1976" s="75"/>
      <c r="Y1976" s="86"/>
      <c r="Z1976" s="75"/>
      <c r="AB1976" s="86"/>
      <c r="AC1976" s="75"/>
      <c r="AE1976" s="86"/>
      <c r="AF1976" s="75"/>
      <c r="AH1976" s="86"/>
      <c r="AI1976" s="75"/>
      <c r="AK1976" s="86"/>
      <c r="AL1976" s="75"/>
    </row>
    <row r="1977" spans="1:38" x14ac:dyDescent="0.2">
      <c r="A1977" s="31"/>
      <c r="B1977" s="83"/>
      <c r="D1977" s="86"/>
      <c r="E1977" s="75"/>
      <c r="G1977" s="86"/>
      <c r="H1977" s="75"/>
      <c r="J1977" s="86"/>
      <c r="K1977" s="75"/>
      <c r="M1977" s="86"/>
      <c r="N1977" s="75"/>
      <c r="P1977" s="86"/>
      <c r="Q1977" s="75"/>
      <c r="S1977" s="86"/>
      <c r="T1977" s="75"/>
      <c r="V1977" s="86"/>
      <c r="W1977" s="75"/>
      <c r="Y1977" s="86"/>
      <c r="Z1977" s="75"/>
      <c r="AB1977" s="86"/>
      <c r="AC1977" s="75"/>
      <c r="AE1977" s="86"/>
      <c r="AF1977" s="75"/>
      <c r="AH1977" s="86"/>
      <c r="AI1977" s="75"/>
      <c r="AK1977" s="86"/>
      <c r="AL1977" s="75"/>
    </row>
    <row r="1978" spans="1:38" x14ac:dyDescent="0.2">
      <c r="A1978" s="31"/>
      <c r="B1978" s="83"/>
      <c r="D1978" s="86"/>
      <c r="E1978" s="75"/>
      <c r="G1978" s="86"/>
      <c r="H1978" s="75"/>
      <c r="J1978" s="86"/>
      <c r="K1978" s="75"/>
      <c r="M1978" s="86"/>
      <c r="N1978" s="75"/>
      <c r="P1978" s="86"/>
      <c r="Q1978" s="75"/>
      <c r="S1978" s="86"/>
      <c r="T1978" s="75"/>
      <c r="V1978" s="86"/>
      <c r="W1978" s="75"/>
      <c r="Y1978" s="86"/>
      <c r="Z1978" s="75"/>
      <c r="AB1978" s="86"/>
      <c r="AC1978" s="75"/>
      <c r="AE1978" s="86"/>
      <c r="AF1978" s="75"/>
      <c r="AH1978" s="86"/>
      <c r="AI1978" s="75"/>
      <c r="AK1978" s="86"/>
      <c r="AL1978" s="75"/>
    </row>
    <row r="1979" spans="1:38" x14ac:dyDescent="0.2">
      <c r="A1979" s="31"/>
      <c r="B1979" s="83"/>
      <c r="D1979" s="86"/>
      <c r="E1979" s="75"/>
      <c r="G1979" s="86"/>
      <c r="H1979" s="75"/>
      <c r="J1979" s="86"/>
      <c r="K1979" s="75"/>
      <c r="M1979" s="86"/>
      <c r="N1979" s="75"/>
      <c r="P1979" s="86"/>
      <c r="Q1979" s="75"/>
      <c r="S1979" s="86"/>
      <c r="T1979" s="75"/>
      <c r="V1979" s="86"/>
      <c r="W1979" s="75"/>
      <c r="Y1979" s="86"/>
      <c r="Z1979" s="75"/>
      <c r="AB1979" s="86"/>
      <c r="AC1979" s="75"/>
      <c r="AE1979" s="86"/>
      <c r="AF1979" s="75"/>
      <c r="AH1979" s="86"/>
      <c r="AI1979" s="75"/>
      <c r="AK1979" s="86"/>
      <c r="AL1979" s="75"/>
    </row>
    <row r="1980" spans="1:38" x14ac:dyDescent="0.2">
      <c r="A1980" s="31"/>
      <c r="B1980" s="83"/>
      <c r="D1980" s="86"/>
      <c r="E1980" s="75"/>
      <c r="G1980" s="86"/>
      <c r="H1980" s="75"/>
      <c r="J1980" s="86"/>
      <c r="K1980" s="75"/>
      <c r="M1980" s="86"/>
      <c r="N1980" s="75"/>
      <c r="P1980" s="86"/>
      <c r="Q1980" s="75"/>
      <c r="S1980" s="86"/>
      <c r="T1980" s="75"/>
      <c r="V1980" s="86"/>
      <c r="W1980" s="75"/>
      <c r="Y1980" s="86"/>
      <c r="Z1980" s="75"/>
      <c r="AB1980" s="86"/>
      <c r="AC1980" s="75"/>
      <c r="AE1980" s="86"/>
      <c r="AF1980" s="75"/>
      <c r="AH1980" s="86"/>
      <c r="AI1980" s="75"/>
      <c r="AK1980" s="86"/>
      <c r="AL1980" s="75"/>
    </row>
    <row r="1981" spans="1:38" x14ac:dyDescent="0.2">
      <c r="A1981" s="31"/>
      <c r="B1981" s="83"/>
      <c r="D1981" s="86"/>
      <c r="E1981" s="75"/>
      <c r="G1981" s="86"/>
      <c r="H1981" s="75"/>
      <c r="J1981" s="86"/>
      <c r="K1981" s="75"/>
      <c r="M1981" s="86"/>
      <c r="N1981" s="75"/>
      <c r="P1981" s="86"/>
      <c r="Q1981" s="75"/>
      <c r="S1981" s="86"/>
      <c r="T1981" s="75"/>
      <c r="V1981" s="86"/>
      <c r="W1981" s="75"/>
      <c r="Y1981" s="86"/>
      <c r="Z1981" s="75"/>
      <c r="AB1981" s="86"/>
      <c r="AC1981" s="75"/>
      <c r="AE1981" s="86"/>
      <c r="AF1981" s="75"/>
      <c r="AH1981" s="86"/>
      <c r="AI1981" s="75"/>
      <c r="AK1981" s="86"/>
      <c r="AL1981" s="75"/>
    </row>
    <row r="1982" spans="1:38" x14ac:dyDescent="0.2">
      <c r="A1982" s="31"/>
      <c r="B1982" s="83"/>
      <c r="D1982" s="86"/>
      <c r="E1982" s="75"/>
      <c r="G1982" s="86"/>
      <c r="H1982" s="75"/>
      <c r="J1982" s="86"/>
      <c r="K1982" s="75"/>
      <c r="M1982" s="86"/>
      <c r="N1982" s="75"/>
      <c r="P1982" s="86"/>
      <c r="Q1982" s="75"/>
      <c r="S1982" s="86"/>
      <c r="T1982" s="75"/>
      <c r="V1982" s="86"/>
      <c r="W1982" s="75"/>
      <c r="Y1982" s="86"/>
      <c r="Z1982" s="75"/>
      <c r="AB1982" s="86"/>
      <c r="AC1982" s="75"/>
      <c r="AE1982" s="86"/>
      <c r="AF1982" s="75"/>
      <c r="AH1982" s="86"/>
      <c r="AI1982" s="75"/>
      <c r="AK1982" s="86"/>
      <c r="AL1982" s="75"/>
    </row>
    <row r="1983" spans="1:38" x14ac:dyDescent="0.2">
      <c r="A1983" s="31"/>
      <c r="B1983" s="83"/>
      <c r="D1983" s="86"/>
      <c r="E1983" s="75"/>
      <c r="G1983" s="86"/>
      <c r="H1983" s="75"/>
      <c r="J1983" s="86"/>
      <c r="K1983" s="75"/>
      <c r="M1983" s="86"/>
      <c r="N1983" s="75"/>
      <c r="P1983" s="86"/>
      <c r="Q1983" s="75"/>
      <c r="S1983" s="86"/>
      <c r="T1983" s="75"/>
      <c r="V1983" s="86"/>
      <c r="W1983" s="75"/>
      <c r="Y1983" s="86"/>
      <c r="Z1983" s="75"/>
      <c r="AB1983" s="86"/>
      <c r="AC1983" s="75"/>
      <c r="AE1983" s="86"/>
      <c r="AF1983" s="75"/>
      <c r="AH1983" s="86"/>
      <c r="AI1983" s="75"/>
      <c r="AK1983" s="86"/>
      <c r="AL1983" s="75"/>
    </row>
    <row r="1984" spans="1:38" x14ac:dyDescent="0.2">
      <c r="A1984" s="31"/>
      <c r="B1984" s="83"/>
      <c r="D1984" s="86"/>
      <c r="E1984" s="75"/>
      <c r="G1984" s="86"/>
      <c r="H1984" s="75"/>
      <c r="J1984" s="86"/>
      <c r="K1984" s="75"/>
      <c r="M1984" s="86"/>
      <c r="N1984" s="75"/>
      <c r="P1984" s="86"/>
      <c r="Q1984" s="75"/>
      <c r="S1984" s="86"/>
      <c r="T1984" s="75"/>
      <c r="V1984" s="86"/>
      <c r="W1984" s="75"/>
      <c r="Y1984" s="86"/>
      <c r="Z1984" s="75"/>
      <c r="AB1984" s="86"/>
      <c r="AC1984" s="75"/>
      <c r="AE1984" s="86"/>
      <c r="AF1984" s="75"/>
      <c r="AH1984" s="86"/>
      <c r="AI1984" s="75"/>
      <c r="AK1984" s="86"/>
      <c r="AL1984" s="75"/>
    </row>
    <row r="1985" spans="1:38" x14ac:dyDescent="0.2">
      <c r="A1985" s="31"/>
      <c r="B1985" s="83"/>
      <c r="D1985" s="86"/>
      <c r="E1985" s="75"/>
      <c r="G1985" s="86"/>
      <c r="H1985" s="75"/>
      <c r="J1985" s="86"/>
      <c r="K1985" s="75"/>
      <c r="M1985" s="86"/>
      <c r="N1985" s="75"/>
      <c r="P1985" s="86"/>
      <c r="Q1985" s="75"/>
      <c r="S1985" s="86"/>
      <c r="T1985" s="75"/>
      <c r="V1985" s="86"/>
      <c r="W1985" s="75"/>
      <c r="Y1985" s="86"/>
      <c r="Z1985" s="75"/>
      <c r="AB1985" s="86"/>
      <c r="AC1985" s="75"/>
      <c r="AE1985" s="86"/>
      <c r="AF1985" s="75"/>
      <c r="AH1985" s="86"/>
      <c r="AI1985" s="75"/>
      <c r="AK1985" s="86"/>
      <c r="AL1985" s="75"/>
    </row>
    <row r="1986" spans="1:38" x14ac:dyDescent="0.2">
      <c r="A1986" s="31"/>
      <c r="B1986" s="83"/>
      <c r="D1986" s="86"/>
      <c r="E1986" s="75"/>
      <c r="G1986" s="86"/>
      <c r="H1986" s="75"/>
      <c r="J1986" s="86"/>
      <c r="K1986" s="75"/>
      <c r="M1986" s="86"/>
      <c r="N1986" s="75"/>
      <c r="P1986" s="86"/>
      <c r="Q1986" s="75"/>
      <c r="S1986" s="86"/>
      <c r="T1986" s="75"/>
      <c r="V1986" s="86"/>
      <c r="W1986" s="75"/>
      <c r="Y1986" s="86"/>
      <c r="Z1986" s="75"/>
      <c r="AB1986" s="86"/>
      <c r="AC1986" s="75"/>
      <c r="AE1986" s="86"/>
      <c r="AF1986" s="75"/>
      <c r="AH1986" s="86"/>
      <c r="AI1986" s="75"/>
      <c r="AK1986" s="86"/>
      <c r="AL1986" s="75"/>
    </row>
    <row r="1987" spans="1:38" x14ac:dyDescent="0.2">
      <c r="A1987" s="31"/>
      <c r="B1987" s="83"/>
      <c r="D1987" s="86"/>
      <c r="E1987" s="75"/>
      <c r="G1987" s="86"/>
      <c r="H1987" s="75"/>
      <c r="J1987" s="86"/>
      <c r="K1987" s="75"/>
      <c r="M1987" s="86"/>
      <c r="N1987" s="75"/>
      <c r="P1987" s="86"/>
      <c r="Q1987" s="75"/>
      <c r="S1987" s="86"/>
      <c r="T1987" s="75"/>
      <c r="V1987" s="86"/>
      <c r="W1987" s="75"/>
      <c r="Y1987" s="86"/>
      <c r="Z1987" s="75"/>
      <c r="AB1987" s="86"/>
      <c r="AC1987" s="75"/>
      <c r="AE1987" s="86"/>
      <c r="AF1987" s="75"/>
      <c r="AH1987" s="86"/>
      <c r="AI1987" s="75"/>
      <c r="AK1987" s="86"/>
      <c r="AL1987" s="75"/>
    </row>
    <row r="1988" spans="1:38" x14ac:dyDescent="0.2">
      <c r="A1988" s="31"/>
      <c r="B1988" s="83"/>
      <c r="D1988" s="86"/>
      <c r="E1988" s="75"/>
      <c r="G1988" s="86"/>
      <c r="H1988" s="75"/>
      <c r="J1988" s="86"/>
      <c r="K1988" s="75"/>
      <c r="M1988" s="86"/>
      <c r="N1988" s="75"/>
      <c r="P1988" s="86"/>
      <c r="Q1988" s="75"/>
      <c r="S1988" s="86"/>
      <c r="T1988" s="75"/>
      <c r="V1988" s="86"/>
      <c r="W1988" s="75"/>
      <c r="Y1988" s="86"/>
      <c r="Z1988" s="75"/>
      <c r="AB1988" s="86"/>
      <c r="AC1988" s="75"/>
      <c r="AE1988" s="86"/>
      <c r="AF1988" s="75"/>
      <c r="AH1988" s="86"/>
      <c r="AI1988" s="75"/>
      <c r="AK1988" s="86"/>
      <c r="AL1988" s="75"/>
    </row>
    <row r="1989" spans="1:38" x14ac:dyDescent="0.2">
      <c r="A1989" s="31"/>
      <c r="B1989" s="83"/>
      <c r="D1989" s="86"/>
      <c r="E1989" s="75"/>
      <c r="G1989" s="86"/>
      <c r="H1989" s="75"/>
      <c r="J1989" s="86"/>
      <c r="K1989" s="75"/>
      <c r="M1989" s="86"/>
      <c r="N1989" s="75"/>
      <c r="P1989" s="86"/>
      <c r="Q1989" s="75"/>
      <c r="S1989" s="86"/>
      <c r="T1989" s="75"/>
      <c r="V1989" s="86"/>
      <c r="W1989" s="75"/>
      <c r="Y1989" s="86"/>
      <c r="Z1989" s="75"/>
      <c r="AB1989" s="86"/>
      <c r="AC1989" s="75"/>
      <c r="AE1989" s="86"/>
      <c r="AF1989" s="75"/>
      <c r="AH1989" s="86"/>
      <c r="AI1989" s="75"/>
      <c r="AK1989" s="86"/>
      <c r="AL1989" s="75"/>
    </row>
    <row r="1990" spans="1:38" x14ac:dyDescent="0.2">
      <c r="A1990" s="31"/>
      <c r="B1990" s="83"/>
      <c r="D1990" s="86"/>
      <c r="E1990" s="75"/>
      <c r="G1990" s="86"/>
      <c r="H1990" s="75"/>
      <c r="J1990" s="86"/>
      <c r="K1990" s="75"/>
      <c r="M1990" s="86"/>
      <c r="N1990" s="75"/>
      <c r="P1990" s="86"/>
      <c r="Q1990" s="75"/>
      <c r="S1990" s="86"/>
      <c r="T1990" s="75"/>
      <c r="V1990" s="86"/>
      <c r="W1990" s="75"/>
      <c r="Y1990" s="86"/>
      <c r="Z1990" s="75"/>
      <c r="AB1990" s="86"/>
      <c r="AC1990" s="75"/>
      <c r="AE1990" s="86"/>
      <c r="AF1990" s="75"/>
      <c r="AH1990" s="86"/>
      <c r="AI1990" s="75"/>
      <c r="AK1990" s="86"/>
      <c r="AL1990" s="75"/>
    </row>
    <row r="1991" spans="1:38" x14ac:dyDescent="0.2">
      <c r="A1991" s="31"/>
      <c r="B1991" s="83"/>
      <c r="D1991" s="86"/>
      <c r="E1991" s="75"/>
      <c r="G1991" s="86"/>
      <c r="H1991" s="75"/>
      <c r="J1991" s="86"/>
      <c r="K1991" s="75"/>
      <c r="M1991" s="86"/>
      <c r="N1991" s="75"/>
      <c r="P1991" s="86"/>
      <c r="Q1991" s="75"/>
      <c r="S1991" s="86"/>
      <c r="T1991" s="75"/>
      <c r="V1991" s="86"/>
      <c r="W1991" s="75"/>
      <c r="Y1991" s="86"/>
      <c r="Z1991" s="75"/>
      <c r="AB1991" s="86"/>
      <c r="AC1991" s="75"/>
      <c r="AE1991" s="86"/>
      <c r="AF1991" s="75"/>
      <c r="AH1991" s="86"/>
      <c r="AI1991" s="75"/>
      <c r="AK1991" s="86"/>
      <c r="AL1991" s="75"/>
    </row>
    <row r="1992" spans="1:38" x14ac:dyDescent="0.2">
      <c r="A1992" s="31"/>
      <c r="B1992" s="83"/>
      <c r="D1992" s="86"/>
      <c r="E1992" s="75"/>
      <c r="G1992" s="86"/>
      <c r="H1992" s="75"/>
      <c r="J1992" s="86"/>
      <c r="K1992" s="75"/>
      <c r="M1992" s="86"/>
      <c r="N1992" s="75"/>
      <c r="P1992" s="86"/>
      <c r="Q1992" s="75"/>
      <c r="S1992" s="86"/>
      <c r="T1992" s="75"/>
      <c r="V1992" s="86"/>
      <c r="W1992" s="75"/>
      <c r="Y1992" s="86"/>
      <c r="Z1992" s="75"/>
      <c r="AB1992" s="86"/>
      <c r="AC1992" s="75"/>
      <c r="AE1992" s="86"/>
      <c r="AF1992" s="75"/>
      <c r="AH1992" s="86"/>
      <c r="AI1992" s="75"/>
      <c r="AK1992" s="86"/>
      <c r="AL1992" s="75"/>
    </row>
    <row r="1993" spans="1:38" x14ac:dyDescent="0.2">
      <c r="A1993" s="31"/>
      <c r="B1993" s="83"/>
      <c r="D1993" s="86"/>
      <c r="E1993" s="75"/>
      <c r="G1993" s="86"/>
      <c r="H1993" s="75"/>
      <c r="J1993" s="86"/>
      <c r="K1993" s="75"/>
      <c r="M1993" s="86"/>
      <c r="N1993" s="75"/>
      <c r="P1993" s="86"/>
      <c r="Q1993" s="75"/>
      <c r="S1993" s="86"/>
      <c r="T1993" s="75"/>
      <c r="V1993" s="86"/>
      <c r="W1993" s="75"/>
      <c r="Y1993" s="86"/>
      <c r="Z1993" s="75"/>
      <c r="AB1993" s="86"/>
      <c r="AC1993" s="75"/>
      <c r="AE1993" s="86"/>
      <c r="AF1993" s="75"/>
      <c r="AH1993" s="86"/>
      <c r="AI1993" s="75"/>
      <c r="AK1993" s="86"/>
      <c r="AL1993" s="75"/>
    </row>
    <row r="1994" spans="1:38" x14ac:dyDescent="0.2">
      <c r="A1994" s="31"/>
      <c r="B1994" s="83"/>
      <c r="D1994" s="86"/>
      <c r="E1994" s="75"/>
      <c r="G1994" s="86"/>
      <c r="H1994" s="75"/>
      <c r="J1994" s="86"/>
      <c r="K1994" s="75"/>
      <c r="M1994" s="86"/>
      <c r="N1994" s="75"/>
      <c r="P1994" s="86"/>
      <c r="Q1994" s="75"/>
      <c r="S1994" s="86"/>
      <c r="T1994" s="75"/>
      <c r="V1994" s="86"/>
      <c r="W1994" s="75"/>
      <c r="Y1994" s="86"/>
      <c r="Z1994" s="75"/>
      <c r="AB1994" s="86"/>
      <c r="AC1994" s="75"/>
      <c r="AE1994" s="86"/>
      <c r="AF1994" s="75"/>
      <c r="AH1994" s="86"/>
      <c r="AI1994" s="75"/>
      <c r="AK1994" s="86"/>
      <c r="AL1994" s="75"/>
    </row>
    <row r="1995" spans="1:38" x14ac:dyDescent="0.2">
      <c r="A1995" s="31"/>
      <c r="B1995" s="83"/>
      <c r="D1995" s="86"/>
      <c r="E1995" s="75"/>
      <c r="G1995" s="86"/>
      <c r="H1995" s="75"/>
      <c r="J1995" s="86"/>
      <c r="K1995" s="75"/>
      <c r="M1995" s="86"/>
      <c r="N1995" s="75"/>
      <c r="P1995" s="86"/>
      <c r="Q1995" s="75"/>
      <c r="S1995" s="86"/>
      <c r="T1995" s="75"/>
      <c r="V1995" s="86"/>
      <c r="W1995" s="75"/>
      <c r="Y1995" s="86"/>
      <c r="Z1995" s="75"/>
      <c r="AB1995" s="86"/>
      <c r="AC1995" s="75"/>
      <c r="AE1995" s="86"/>
      <c r="AF1995" s="75"/>
      <c r="AH1995" s="86"/>
      <c r="AI1995" s="75"/>
      <c r="AK1995" s="86"/>
      <c r="AL1995" s="75"/>
    </row>
    <row r="1996" spans="1:38" x14ac:dyDescent="0.2">
      <c r="A1996" s="31"/>
      <c r="B1996" s="83"/>
      <c r="D1996" s="86"/>
      <c r="E1996" s="75"/>
      <c r="G1996" s="86"/>
      <c r="H1996" s="75"/>
      <c r="J1996" s="86"/>
      <c r="K1996" s="75"/>
      <c r="M1996" s="86"/>
      <c r="N1996" s="75"/>
      <c r="P1996" s="86"/>
      <c r="Q1996" s="75"/>
      <c r="S1996" s="86"/>
      <c r="T1996" s="75"/>
      <c r="V1996" s="86"/>
      <c r="W1996" s="75"/>
      <c r="Y1996" s="86"/>
      <c r="Z1996" s="75"/>
      <c r="AB1996" s="86"/>
      <c r="AC1996" s="75"/>
      <c r="AE1996" s="86"/>
      <c r="AF1996" s="75"/>
      <c r="AH1996" s="86"/>
      <c r="AI1996" s="75"/>
      <c r="AK1996" s="86"/>
      <c r="AL1996" s="75"/>
    </row>
    <row r="1997" spans="1:38" x14ac:dyDescent="0.2">
      <c r="A1997" s="31"/>
      <c r="B1997" s="83"/>
      <c r="D1997" s="86"/>
      <c r="E1997" s="75"/>
      <c r="G1997" s="86"/>
      <c r="H1997" s="75"/>
      <c r="J1997" s="86"/>
      <c r="K1997" s="75"/>
      <c r="M1997" s="86"/>
      <c r="N1997" s="75"/>
      <c r="P1997" s="86"/>
      <c r="Q1997" s="75"/>
      <c r="S1997" s="86"/>
      <c r="T1997" s="75"/>
      <c r="V1997" s="86"/>
      <c r="W1997" s="75"/>
      <c r="Y1997" s="86"/>
      <c r="Z1997" s="75"/>
      <c r="AB1997" s="86"/>
      <c r="AC1997" s="75"/>
      <c r="AE1997" s="86"/>
      <c r="AF1997" s="75"/>
      <c r="AH1997" s="86"/>
      <c r="AI1997" s="75"/>
      <c r="AK1997" s="86"/>
      <c r="AL1997" s="75"/>
    </row>
    <row r="1998" spans="1:38" x14ac:dyDescent="0.2">
      <c r="A1998" s="31"/>
      <c r="B1998" s="83"/>
      <c r="D1998" s="86"/>
      <c r="E1998" s="75"/>
      <c r="G1998" s="86"/>
      <c r="H1998" s="75"/>
      <c r="J1998" s="86"/>
      <c r="K1998" s="75"/>
      <c r="M1998" s="86"/>
      <c r="N1998" s="75"/>
      <c r="P1998" s="86"/>
      <c r="Q1998" s="75"/>
      <c r="S1998" s="86"/>
      <c r="T1998" s="75"/>
      <c r="V1998" s="86"/>
      <c r="W1998" s="75"/>
      <c r="Y1998" s="86"/>
      <c r="Z1998" s="75"/>
      <c r="AB1998" s="86"/>
      <c r="AC1998" s="75"/>
      <c r="AE1998" s="86"/>
      <c r="AF1998" s="75"/>
      <c r="AH1998" s="86"/>
      <c r="AI1998" s="75"/>
      <c r="AK1998" s="86"/>
      <c r="AL1998" s="75"/>
    </row>
    <row r="1999" spans="1:38" x14ac:dyDescent="0.2">
      <c r="A1999" s="31"/>
      <c r="B1999" s="83"/>
      <c r="D1999" s="86"/>
      <c r="E1999" s="75"/>
      <c r="G1999" s="86"/>
      <c r="H1999" s="75"/>
      <c r="J1999" s="86"/>
      <c r="K1999" s="75"/>
      <c r="M1999" s="86"/>
      <c r="N1999" s="75"/>
      <c r="P1999" s="86"/>
      <c r="Q1999" s="75"/>
      <c r="S1999" s="86"/>
      <c r="T1999" s="75"/>
      <c r="V1999" s="86"/>
      <c r="W1999" s="75"/>
      <c r="Y1999" s="86"/>
      <c r="Z1999" s="75"/>
      <c r="AB1999" s="86"/>
      <c r="AC1999" s="75"/>
      <c r="AE1999" s="86"/>
      <c r="AF1999" s="75"/>
      <c r="AH1999" s="86"/>
      <c r="AI1999" s="75"/>
      <c r="AK1999" s="86"/>
      <c r="AL1999" s="75"/>
    </row>
    <row r="2000" spans="1:38" x14ac:dyDescent="0.2">
      <c r="A2000" s="31"/>
      <c r="B2000" s="83"/>
      <c r="D2000" s="86"/>
      <c r="E2000" s="75"/>
      <c r="G2000" s="86"/>
      <c r="H2000" s="75"/>
      <c r="J2000" s="86"/>
      <c r="K2000" s="75"/>
      <c r="M2000" s="86"/>
      <c r="N2000" s="75"/>
      <c r="P2000" s="86"/>
      <c r="Q2000" s="75"/>
      <c r="S2000" s="86"/>
      <c r="T2000" s="75"/>
      <c r="V2000" s="86"/>
      <c r="W2000" s="75"/>
      <c r="Y2000" s="86"/>
      <c r="Z2000" s="75"/>
      <c r="AB2000" s="86"/>
      <c r="AC2000" s="75"/>
      <c r="AE2000" s="86"/>
      <c r="AF2000" s="75"/>
      <c r="AH2000" s="86"/>
      <c r="AI2000" s="75"/>
      <c r="AK2000" s="86"/>
      <c r="AL2000" s="75"/>
    </row>
    <row r="2001" spans="1:38" x14ac:dyDescent="0.2">
      <c r="A2001" s="31"/>
      <c r="B2001" s="83"/>
      <c r="D2001" s="86"/>
      <c r="E2001" s="75"/>
      <c r="G2001" s="86"/>
      <c r="H2001" s="75"/>
      <c r="J2001" s="86"/>
      <c r="K2001" s="75"/>
      <c r="M2001" s="86"/>
      <c r="N2001" s="75"/>
      <c r="P2001" s="86"/>
      <c r="Q2001" s="75"/>
      <c r="S2001" s="86"/>
      <c r="T2001" s="75"/>
      <c r="V2001" s="86"/>
      <c r="W2001" s="75"/>
      <c r="Y2001" s="86"/>
      <c r="Z2001" s="75"/>
      <c r="AB2001" s="86"/>
      <c r="AC2001" s="75"/>
      <c r="AE2001" s="86"/>
      <c r="AF2001" s="75"/>
      <c r="AH2001" s="86"/>
      <c r="AI2001" s="75"/>
      <c r="AK2001" s="86"/>
      <c r="AL2001" s="75"/>
    </row>
    <row r="2002" spans="1:38" x14ac:dyDescent="0.2">
      <c r="A2002" s="31"/>
      <c r="B2002" s="83"/>
      <c r="D2002" s="86"/>
      <c r="E2002" s="75"/>
      <c r="G2002" s="86"/>
      <c r="H2002" s="75"/>
      <c r="J2002" s="86"/>
      <c r="K2002" s="75"/>
      <c r="M2002" s="86"/>
      <c r="N2002" s="75"/>
      <c r="P2002" s="86"/>
      <c r="Q2002" s="75"/>
      <c r="S2002" s="86"/>
      <c r="T2002" s="75"/>
      <c r="V2002" s="86"/>
      <c r="W2002" s="75"/>
      <c r="Y2002" s="86"/>
      <c r="Z2002" s="75"/>
      <c r="AB2002" s="86"/>
      <c r="AC2002" s="75"/>
      <c r="AE2002" s="86"/>
      <c r="AF2002" s="75"/>
      <c r="AH2002" s="86"/>
      <c r="AI2002" s="75"/>
      <c r="AK2002" s="86"/>
      <c r="AL2002" s="75"/>
    </row>
    <row r="2003" spans="1:38" x14ac:dyDescent="0.2">
      <c r="A2003" s="31"/>
      <c r="B2003" s="83"/>
      <c r="D2003" s="86"/>
      <c r="E2003" s="75"/>
      <c r="G2003" s="86"/>
      <c r="H2003" s="75"/>
      <c r="J2003" s="86"/>
      <c r="K2003" s="75"/>
      <c r="M2003" s="86"/>
      <c r="N2003" s="75"/>
      <c r="P2003" s="86"/>
      <c r="Q2003" s="75"/>
      <c r="S2003" s="86"/>
      <c r="T2003" s="75"/>
      <c r="V2003" s="86"/>
      <c r="W2003" s="75"/>
      <c r="Y2003" s="86"/>
      <c r="Z2003" s="75"/>
      <c r="AB2003" s="86"/>
      <c r="AC2003" s="75"/>
      <c r="AE2003" s="86"/>
      <c r="AF2003" s="75"/>
      <c r="AH2003" s="86"/>
      <c r="AI2003" s="75"/>
      <c r="AK2003" s="86"/>
      <c r="AL2003" s="75"/>
    </row>
    <row r="2004" spans="1:38" x14ac:dyDescent="0.2">
      <c r="A2004" s="31"/>
      <c r="B2004" s="83"/>
      <c r="D2004" s="86"/>
      <c r="E2004" s="75"/>
      <c r="G2004" s="86"/>
      <c r="H2004" s="75"/>
      <c r="J2004" s="86"/>
      <c r="K2004" s="75"/>
      <c r="M2004" s="86"/>
      <c r="N2004" s="75"/>
      <c r="P2004" s="86"/>
      <c r="Q2004" s="75"/>
      <c r="S2004" s="86"/>
      <c r="T2004" s="75"/>
      <c r="V2004" s="86"/>
      <c r="W2004" s="75"/>
      <c r="Y2004" s="86"/>
      <c r="Z2004" s="75"/>
      <c r="AB2004" s="86"/>
      <c r="AC2004" s="75"/>
      <c r="AE2004" s="86"/>
      <c r="AF2004" s="75"/>
      <c r="AH2004" s="86"/>
      <c r="AI2004" s="75"/>
      <c r="AK2004" s="86"/>
      <c r="AL2004" s="75"/>
    </row>
    <row r="2005" spans="1:38" x14ac:dyDescent="0.2">
      <c r="A2005" s="31"/>
      <c r="B2005" s="83"/>
      <c r="D2005" s="86"/>
      <c r="E2005" s="75"/>
      <c r="G2005" s="86"/>
      <c r="H2005" s="75"/>
      <c r="J2005" s="86"/>
      <c r="K2005" s="75"/>
      <c r="M2005" s="86"/>
      <c r="N2005" s="75"/>
      <c r="P2005" s="86"/>
      <c r="Q2005" s="75"/>
      <c r="S2005" s="86"/>
      <c r="T2005" s="75"/>
      <c r="V2005" s="86"/>
      <c r="W2005" s="75"/>
      <c r="Y2005" s="86"/>
      <c r="Z2005" s="75"/>
      <c r="AB2005" s="86"/>
      <c r="AC2005" s="75"/>
      <c r="AE2005" s="86"/>
      <c r="AF2005" s="75"/>
      <c r="AH2005" s="86"/>
      <c r="AI2005" s="75"/>
      <c r="AK2005" s="86"/>
      <c r="AL2005" s="75"/>
    </row>
    <row r="2006" spans="1:38" x14ac:dyDescent="0.2">
      <c r="A2006" s="31"/>
      <c r="B2006" s="83"/>
      <c r="D2006" s="86"/>
      <c r="E2006" s="75"/>
      <c r="G2006" s="86"/>
      <c r="H2006" s="75"/>
      <c r="J2006" s="86"/>
      <c r="K2006" s="75"/>
      <c r="M2006" s="86"/>
      <c r="N2006" s="75"/>
      <c r="P2006" s="86"/>
      <c r="Q2006" s="75"/>
      <c r="S2006" s="86"/>
      <c r="T2006" s="75"/>
      <c r="V2006" s="86"/>
      <c r="W2006" s="75"/>
      <c r="Y2006" s="86"/>
      <c r="Z2006" s="75"/>
      <c r="AB2006" s="86"/>
      <c r="AC2006" s="75"/>
      <c r="AE2006" s="86"/>
      <c r="AF2006" s="75"/>
      <c r="AH2006" s="86"/>
      <c r="AI2006" s="75"/>
      <c r="AK2006" s="86"/>
      <c r="AL2006" s="75"/>
    </row>
    <row r="2007" spans="1:38" x14ac:dyDescent="0.2">
      <c r="A2007" s="31"/>
      <c r="B2007" s="83"/>
      <c r="D2007" s="86"/>
      <c r="E2007" s="75"/>
      <c r="G2007" s="86"/>
      <c r="H2007" s="75"/>
      <c r="J2007" s="86"/>
      <c r="K2007" s="75"/>
      <c r="M2007" s="86"/>
      <c r="N2007" s="75"/>
      <c r="P2007" s="86"/>
      <c r="Q2007" s="75"/>
      <c r="S2007" s="86"/>
      <c r="T2007" s="75"/>
      <c r="V2007" s="86"/>
      <c r="W2007" s="75"/>
      <c r="Y2007" s="86"/>
      <c r="Z2007" s="75"/>
      <c r="AB2007" s="86"/>
      <c r="AC2007" s="75"/>
      <c r="AE2007" s="86"/>
      <c r="AF2007" s="75"/>
      <c r="AH2007" s="86"/>
      <c r="AI2007" s="75"/>
      <c r="AK2007" s="86"/>
      <c r="AL2007" s="75"/>
    </row>
    <row r="2008" spans="1:38" x14ac:dyDescent="0.2">
      <c r="A2008" s="31"/>
      <c r="B2008" s="83"/>
      <c r="D2008" s="86"/>
      <c r="E2008" s="75"/>
      <c r="G2008" s="86"/>
      <c r="H2008" s="75"/>
      <c r="J2008" s="86"/>
      <c r="K2008" s="75"/>
      <c r="M2008" s="86"/>
      <c r="N2008" s="75"/>
      <c r="P2008" s="86"/>
      <c r="Q2008" s="75"/>
      <c r="S2008" s="86"/>
      <c r="T2008" s="75"/>
      <c r="V2008" s="86"/>
      <c r="W2008" s="75"/>
      <c r="Y2008" s="86"/>
      <c r="Z2008" s="75"/>
      <c r="AB2008" s="86"/>
      <c r="AC2008" s="75"/>
      <c r="AE2008" s="86"/>
      <c r="AF2008" s="75"/>
      <c r="AH2008" s="86"/>
      <c r="AI2008" s="75"/>
      <c r="AK2008" s="86"/>
      <c r="AL2008" s="75"/>
    </row>
    <row r="2009" spans="1:38" x14ac:dyDescent="0.2">
      <c r="A2009" s="31"/>
      <c r="B2009" s="83"/>
      <c r="D2009" s="86"/>
      <c r="E2009" s="75"/>
      <c r="G2009" s="86"/>
      <c r="H2009" s="75"/>
      <c r="J2009" s="86"/>
      <c r="K2009" s="75"/>
      <c r="M2009" s="86"/>
      <c r="N2009" s="75"/>
      <c r="P2009" s="86"/>
      <c r="Q2009" s="75"/>
      <c r="S2009" s="86"/>
      <c r="T2009" s="75"/>
      <c r="V2009" s="86"/>
      <c r="W2009" s="75"/>
      <c r="Y2009" s="86"/>
      <c r="Z2009" s="75"/>
      <c r="AB2009" s="86"/>
      <c r="AC2009" s="75"/>
      <c r="AE2009" s="86"/>
      <c r="AF2009" s="75"/>
      <c r="AH2009" s="86"/>
      <c r="AI2009" s="75"/>
      <c r="AK2009" s="86"/>
      <c r="AL2009" s="75"/>
    </row>
    <row r="2010" spans="1:38" x14ac:dyDescent="0.2">
      <c r="A2010" s="31"/>
      <c r="B2010" s="83"/>
      <c r="D2010" s="86"/>
      <c r="E2010" s="75"/>
      <c r="G2010" s="86"/>
      <c r="H2010" s="75"/>
      <c r="J2010" s="86"/>
      <c r="K2010" s="75"/>
      <c r="M2010" s="86"/>
      <c r="N2010" s="75"/>
      <c r="P2010" s="86"/>
      <c r="Q2010" s="75"/>
      <c r="S2010" s="86"/>
      <c r="T2010" s="75"/>
      <c r="V2010" s="86"/>
      <c r="W2010" s="75"/>
      <c r="Y2010" s="86"/>
      <c r="Z2010" s="75"/>
      <c r="AB2010" s="86"/>
      <c r="AC2010" s="75"/>
      <c r="AE2010" s="86"/>
      <c r="AF2010" s="75"/>
      <c r="AH2010" s="86"/>
      <c r="AI2010" s="75"/>
      <c r="AK2010" s="86"/>
      <c r="AL2010" s="75"/>
    </row>
    <row r="2011" spans="1:38" x14ac:dyDescent="0.2">
      <c r="A2011" s="31"/>
      <c r="B2011" s="83"/>
      <c r="D2011" s="86"/>
      <c r="E2011" s="75"/>
      <c r="G2011" s="86"/>
      <c r="H2011" s="75"/>
      <c r="J2011" s="86"/>
      <c r="K2011" s="75"/>
      <c r="M2011" s="86"/>
      <c r="N2011" s="75"/>
      <c r="P2011" s="86"/>
      <c r="Q2011" s="75"/>
      <c r="S2011" s="86"/>
      <c r="T2011" s="75"/>
      <c r="V2011" s="86"/>
      <c r="W2011" s="75"/>
      <c r="Y2011" s="86"/>
      <c r="Z2011" s="75"/>
      <c r="AB2011" s="86"/>
      <c r="AC2011" s="75"/>
      <c r="AE2011" s="86"/>
      <c r="AF2011" s="75"/>
      <c r="AH2011" s="86"/>
      <c r="AI2011" s="75"/>
      <c r="AK2011" s="86"/>
      <c r="AL2011" s="75"/>
    </row>
    <row r="2012" spans="1:38" x14ac:dyDescent="0.2">
      <c r="A2012" s="31"/>
      <c r="B2012" s="83"/>
      <c r="D2012" s="86"/>
      <c r="E2012" s="75"/>
      <c r="G2012" s="86"/>
      <c r="H2012" s="75"/>
      <c r="J2012" s="86"/>
      <c r="K2012" s="75"/>
      <c r="M2012" s="86"/>
      <c r="N2012" s="75"/>
      <c r="P2012" s="86"/>
      <c r="Q2012" s="75"/>
      <c r="S2012" s="86"/>
      <c r="T2012" s="75"/>
      <c r="V2012" s="86"/>
      <c r="W2012" s="75"/>
      <c r="Y2012" s="86"/>
      <c r="Z2012" s="75"/>
      <c r="AB2012" s="86"/>
      <c r="AC2012" s="75"/>
      <c r="AE2012" s="86"/>
      <c r="AF2012" s="75"/>
      <c r="AH2012" s="86"/>
      <c r="AI2012" s="75"/>
      <c r="AK2012" s="86"/>
      <c r="AL2012" s="75"/>
    </row>
    <row r="2013" spans="1:38" x14ac:dyDescent="0.2">
      <c r="A2013" s="31"/>
      <c r="B2013" s="83"/>
      <c r="D2013" s="86"/>
      <c r="E2013" s="75"/>
      <c r="G2013" s="86"/>
      <c r="H2013" s="75"/>
      <c r="J2013" s="86"/>
      <c r="K2013" s="75"/>
      <c r="M2013" s="86"/>
      <c r="N2013" s="75"/>
      <c r="P2013" s="86"/>
      <c r="Q2013" s="75"/>
      <c r="S2013" s="86"/>
      <c r="T2013" s="75"/>
      <c r="V2013" s="86"/>
      <c r="W2013" s="75"/>
      <c r="Y2013" s="86"/>
      <c r="Z2013" s="75"/>
      <c r="AB2013" s="86"/>
      <c r="AC2013" s="75"/>
      <c r="AE2013" s="86"/>
      <c r="AF2013" s="75"/>
      <c r="AH2013" s="86"/>
      <c r="AI2013" s="75"/>
      <c r="AK2013" s="86"/>
      <c r="AL2013" s="75"/>
    </row>
    <row r="2014" spans="1:38" x14ac:dyDescent="0.2">
      <c r="A2014" s="31"/>
      <c r="B2014" s="83"/>
      <c r="D2014" s="86"/>
      <c r="E2014" s="75"/>
      <c r="G2014" s="86"/>
      <c r="H2014" s="75"/>
      <c r="J2014" s="86"/>
      <c r="K2014" s="75"/>
      <c r="M2014" s="86"/>
      <c r="N2014" s="75"/>
      <c r="P2014" s="86"/>
      <c r="Q2014" s="75"/>
      <c r="S2014" s="86"/>
      <c r="T2014" s="75"/>
      <c r="V2014" s="86"/>
      <c r="W2014" s="75"/>
      <c r="Y2014" s="86"/>
      <c r="Z2014" s="75"/>
      <c r="AB2014" s="86"/>
      <c r="AC2014" s="75"/>
      <c r="AE2014" s="86"/>
      <c r="AF2014" s="75"/>
      <c r="AH2014" s="86"/>
      <c r="AI2014" s="75"/>
      <c r="AK2014" s="86"/>
      <c r="AL2014" s="75"/>
    </row>
    <row r="2015" spans="1:38" x14ac:dyDescent="0.2">
      <c r="A2015" s="31"/>
      <c r="B2015" s="83"/>
      <c r="D2015" s="86"/>
      <c r="E2015" s="75"/>
      <c r="G2015" s="86"/>
      <c r="H2015" s="75"/>
      <c r="J2015" s="86"/>
      <c r="K2015" s="75"/>
      <c r="M2015" s="86"/>
      <c r="N2015" s="75"/>
      <c r="P2015" s="86"/>
      <c r="Q2015" s="75"/>
      <c r="S2015" s="86"/>
      <c r="T2015" s="75"/>
      <c r="V2015" s="86"/>
      <c r="W2015" s="75"/>
      <c r="Y2015" s="86"/>
      <c r="Z2015" s="75"/>
      <c r="AB2015" s="86"/>
      <c r="AC2015" s="75"/>
      <c r="AE2015" s="86"/>
      <c r="AF2015" s="75"/>
      <c r="AH2015" s="86"/>
      <c r="AI2015" s="75"/>
      <c r="AK2015" s="86"/>
      <c r="AL2015" s="75"/>
    </row>
    <row r="2016" spans="1:38" x14ac:dyDescent="0.2">
      <c r="A2016" s="31"/>
      <c r="B2016" s="83"/>
      <c r="D2016" s="86"/>
      <c r="E2016" s="75"/>
      <c r="G2016" s="86"/>
      <c r="H2016" s="75"/>
      <c r="J2016" s="86"/>
      <c r="K2016" s="75"/>
      <c r="M2016" s="86"/>
      <c r="N2016" s="75"/>
      <c r="P2016" s="86"/>
      <c r="Q2016" s="75"/>
      <c r="S2016" s="86"/>
      <c r="T2016" s="75"/>
      <c r="V2016" s="86"/>
      <c r="W2016" s="75"/>
      <c r="Y2016" s="86"/>
      <c r="Z2016" s="75"/>
      <c r="AB2016" s="86"/>
      <c r="AC2016" s="75"/>
      <c r="AE2016" s="86"/>
      <c r="AF2016" s="75"/>
      <c r="AH2016" s="86"/>
      <c r="AI2016" s="75"/>
      <c r="AK2016" s="86"/>
      <c r="AL2016" s="75"/>
    </row>
    <row r="2017" spans="1:38" x14ac:dyDescent="0.2">
      <c r="A2017" s="31"/>
      <c r="B2017" s="83"/>
      <c r="D2017" s="86"/>
      <c r="E2017" s="75"/>
      <c r="G2017" s="86"/>
      <c r="H2017" s="75"/>
      <c r="J2017" s="86"/>
      <c r="K2017" s="75"/>
      <c r="M2017" s="86"/>
      <c r="N2017" s="75"/>
      <c r="P2017" s="86"/>
      <c r="Q2017" s="75"/>
      <c r="S2017" s="86"/>
      <c r="T2017" s="75"/>
      <c r="V2017" s="86"/>
      <c r="W2017" s="75"/>
      <c r="Y2017" s="86"/>
      <c r="Z2017" s="75"/>
      <c r="AB2017" s="86"/>
      <c r="AC2017" s="75"/>
      <c r="AE2017" s="86"/>
      <c r="AF2017" s="75"/>
      <c r="AH2017" s="86"/>
      <c r="AI2017" s="75"/>
      <c r="AK2017" s="86"/>
      <c r="AL2017" s="75"/>
    </row>
    <row r="2018" spans="1:38" x14ac:dyDescent="0.2">
      <c r="A2018" s="31"/>
      <c r="B2018" s="83"/>
      <c r="D2018" s="86"/>
      <c r="E2018" s="75"/>
      <c r="G2018" s="86"/>
      <c r="H2018" s="75"/>
      <c r="J2018" s="86"/>
      <c r="K2018" s="75"/>
      <c r="M2018" s="86"/>
      <c r="N2018" s="75"/>
      <c r="P2018" s="86"/>
      <c r="Q2018" s="75"/>
      <c r="S2018" s="86"/>
      <c r="T2018" s="75"/>
      <c r="V2018" s="86"/>
      <c r="W2018" s="75"/>
      <c r="Y2018" s="86"/>
      <c r="Z2018" s="75"/>
      <c r="AB2018" s="86"/>
      <c r="AC2018" s="75"/>
      <c r="AE2018" s="86"/>
      <c r="AF2018" s="75"/>
      <c r="AH2018" s="86"/>
      <c r="AI2018" s="75"/>
      <c r="AK2018" s="86"/>
      <c r="AL2018" s="75"/>
    </row>
    <row r="2019" spans="1:38" x14ac:dyDescent="0.2">
      <c r="A2019" s="31"/>
      <c r="B2019" s="83"/>
      <c r="D2019" s="86"/>
      <c r="E2019" s="75"/>
      <c r="G2019" s="86"/>
      <c r="H2019" s="75"/>
      <c r="J2019" s="86"/>
      <c r="K2019" s="75"/>
      <c r="M2019" s="86"/>
      <c r="N2019" s="75"/>
      <c r="P2019" s="86"/>
      <c r="Q2019" s="75"/>
      <c r="S2019" s="86"/>
      <c r="T2019" s="75"/>
      <c r="V2019" s="86"/>
      <c r="W2019" s="75"/>
      <c r="Y2019" s="86"/>
      <c r="Z2019" s="75"/>
      <c r="AB2019" s="86"/>
      <c r="AC2019" s="75"/>
      <c r="AE2019" s="86"/>
      <c r="AF2019" s="75"/>
      <c r="AH2019" s="86"/>
      <c r="AI2019" s="75"/>
      <c r="AK2019" s="86"/>
      <c r="AL2019" s="75"/>
    </row>
    <row r="2020" spans="1:38" x14ac:dyDescent="0.2">
      <c r="A2020" s="31"/>
      <c r="B2020" s="83"/>
      <c r="D2020" s="86"/>
      <c r="E2020" s="75"/>
      <c r="G2020" s="86"/>
      <c r="H2020" s="75"/>
      <c r="J2020" s="86"/>
      <c r="K2020" s="75"/>
      <c r="M2020" s="86"/>
      <c r="N2020" s="75"/>
      <c r="P2020" s="86"/>
      <c r="Q2020" s="75"/>
      <c r="S2020" s="86"/>
      <c r="T2020" s="75"/>
      <c r="V2020" s="86"/>
      <c r="W2020" s="75"/>
      <c r="Y2020" s="86"/>
      <c r="Z2020" s="75"/>
      <c r="AB2020" s="86"/>
      <c r="AC2020" s="75"/>
      <c r="AE2020" s="86"/>
      <c r="AF2020" s="75"/>
      <c r="AH2020" s="86"/>
      <c r="AI2020" s="75"/>
      <c r="AK2020" s="86"/>
      <c r="AL2020" s="75"/>
    </row>
    <row r="2021" spans="1:38" x14ac:dyDescent="0.2">
      <c r="A2021" s="31"/>
      <c r="B2021" s="83"/>
      <c r="D2021" s="86"/>
      <c r="E2021" s="75"/>
      <c r="G2021" s="86"/>
      <c r="H2021" s="75"/>
      <c r="J2021" s="86"/>
      <c r="K2021" s="75"/>
      <c r="M2021" s="86"/>
      <c r="N2021" s="75"/>
      <c r="P2021" s="86"/>
      <c r="Q2021" s="75"/>
      <c r="S2021" s="86"/>
      <c r="T2021" s="75"/>
      <c r="V2021" s="86"/>
      <c r="W2021" s="75"/>
      <c r="Y2021" s="86"/>
      <c r="Z2021" s="75"/>
      <c r="AB2021" s="86"/>
      <c r="AC2021" s="75"/>
      <c r="AE2021" s="86"/>
      <c r="AF2021" s="75"/>
      <c r="AH2021" s="86"/>
      <c r="AI2021" s="75"/>
      <c r="AK2021" s="86"/>
      <c r="AL2021" s="75"/>
    </row>
    <row r="2022" spans="1:38" x14ac:dyDescent="0.2">
      <c r="A2022" s="31"/>
      <c r="B2022" s="83"/>
      <c r="D2022" s="86"/>
      <c r="E2022" s="75"/>
      <c r="G2022" s="86"/>
      <c r="H2022" s="75"/>
      <c r="J2022" s="86"/>
      <c r="K2022" s="75"/>
      <c r="M2022" s="86"/>
      <c r="N2022" s="75"/>
      <c r="P2022" s="86"/>
      <c r="Q2022" s="75"/>
      <c r="S2022" s="86"/>
      <c r="T2022" s="75"/>
      <c r="V2022" s="86"/>
      <c r="W2022" s="75"/>
      <c r="Y2022" s="86"/>
      <c r="Z2022" s="75"/>
      <c r="AB2022" s="86"/>
      <c r="AC2022" s="75"/>
      <c r="AE2022" s="86"/>
      <c r="AF2022" s="75"/>
      <c r="AH2022" s="86"/>
      <c r="AI2022" s="75"/>
      <c r="AK2022" s="86"/>
      <c r="AL2022" s="75"/>
    </row>
    <row r="2023" spans="1:38" x14ac:dyDescent="0.2">
      <c r="A2023" s="31"/>
      <c r="B2023" s="83"/>
      <c r="D2023" s="86"/>
      <c r="E2023" s="75"/>
      <c r="G2023" s="86"/>
      <c r="H2023" s="75"/>
      <c r="J2023" s="86"/>
      <c r="K2023" s="75"/>
      <c r="M2023" s="86"/>
      <c r="N2023" s="75"/>
      <c r="P2023" s="86"/>
      <c r="Q2023" s="75"/>
      <c r="S2023" s="86"/>
      <c r="T2023" s="75"/>
      <c r="V2023" s="86"/>
      <c r="W2023" s="75"/>
      <c r="Y2023" s="86"/>
      <c r="Z2023" s="75"/>
      <c r="AB2023" s="86"/>
      <c r="AC2023" s="75"/>
      <c r="AE2023" s="86"/>
      <c r="AF2023" s="75"/>
      <c r="AH2023" s="86"/>
      <c r="AI2023" s="75"/>
      <c r="AK2023" s="86"/>
      <c r="AL2023" s="75"/>
    </row>
    <row r="2024" spans="1:38" x14ac:dyDescent="0.2">
      <c r="A2024" s="31"/>
      <c r="B2024" s="83"/>
      <c r="D2024" s="86"/>
      <c r="E2024" s="75"/>
      <c r="G2024" s="86"/>
      <c r="H2024" s="75"/>
      <c r="J2024" s="86"/>
      <c r="K2024" s="75"/>
      <c r="M2024" s="86"/>
      <c r="N2024" s="75"/>
      <c r="P2024" s="86"/>
      <c r="Q2024" s="75"/>
      <c r="S2024" s="86"/>
      <c r="T2024" s="75"/>
      <c r="V2024" s="86"/>
      <c r="W2024" s="75"/>
      <c r="Y2024" s="86"/>
      <c r="Z2024" s="75"/>
      <c r="AB2024" s="86"/>
      <c r="AC2024" s="75"/>
      <c r="AE2024" s="86"/>
      <c r="AF2024" s="75"/>
      <c r="AH2024" s="86"/>
      <c r="AI2024" s="75"/>
      <c r="AK2024" s="86"/>
      <c r="AL2024" s="75"/>
    </row>
    <row r="2025" spans="1:38" x14ac:dyDescent="0.2">
      <c r="A2025" s="31"/>
      <c r="B2025" s="83"/>
      <c r="D2025" s="86"/>
      <c r="E2025" s="75"/>
      <c r="G2025" s="86"/>
      <c r="H2025" s="75"/>
      <c r="J2025" s="86"/>
      <c r="K2025" s="75"/>
      <c r="M2025" s="86"/>
      <c r="N2025" s="75"/>
      <c r="P2025" s="86"/>
      <c r="Q2025" s="75"/>
      <c r="S2025" s="86"/>
      <c r="T2025" s="75"/>
      <c r="V2025" s="86"/>
      <c r="W2025" s="75"/>
      <c r="Y2025" s="86"/>
      <c r="Z2025" s="75"/>
      <c r="AB2025" s="86"/>
      <c r="AC2025" s="75"/>
      <c r="AE2025" s="86"/>
      <c r="AF2025" s="75"/>
      <c r="AH2025" s="86"/>
      <c r="AI2025" s="75"/>
      <c r="AK2025" s="86"/>
      <c r="AL2025" s="75"/>
    </row>
    <row r="2026" spans="1:38" x14ac:dyDescent="0.2">
      <c r="A2026" s="31"/>
      <c r="B2026" s="83"/>
      <c r="D2026" s="86"/>
      <c r="E2026" s="75"/>
      <c r="G2026" s="86"/>
      <c r="H2026" s="75"/>
      <c r="J2026" s="86"/>
      <c r="K2026" s="75"/>
      <c r="M2026" s="86"/>
      <c r="N2026" s="75"/>
      <c r="P2026" s="86"/>
      <c r="Q2026" s="75"/>
      <c r="S2026" s="86"/>
      <c r="T2026" s="75"/>
      <c r="V2026" s="86"/>
      <c r="W2026" s="75"/>
      <c r="Y2026" s="86"/>
      <c r="Z2026" s="75"/>
      <c r="AB2026" s="86"/>
      <c r="AC2026" s="75"/>
      <c r="AE2026" s="86"/>
      <c r="AF2026" s="75"/>
      <c r="AH2026" s="86"/>
      <c r="AI2026" s="75"/>
      <c r="AK2026" s="86"/>
      <c r="AL2026" s="75"/>
    </row>
    <row r="2027" spans="1:38" x14ac:dyDescent="0.2">
      <c r="A2027" s="31"/>
      <c r="B2027" s="83"/>
      <c r="D2027" s="86"/>
      <c r="E2027" s="75"/>
      <c r="G2027" s="86"/>
      <c r="H2027" s="75"/>
      <c r="J2027" s="86"/>
      <c r="K2027" s="75"/>
      <c r="M2027" s="86"/>
      <c r="N2027" s="75"/>
      <c r="P2027" s="86"/>
      <c r="Q2027" s="75"/>
      <c r="S2027" s="86"/>
      <c r="T2027" s="75"/>
      <c r="V2027" s="86"/>
      <c r="W2027" s="75"/>
      <c r="Y2027" s="86"/>
      <c r="Z2027" s="75"/>
      <c r="AB2027" s="86"/>
      <c r="AC2027" s="75"/>
      <c r="AE2027" s="86"/>
      <c r="AF2027" s="75"/>
      <c r="AH2027" s="86"/>
      <c r="AI2027" s="75"/>
      <c r="AK2027" s="86"/>
      <c r="AL2027" s="75"/>
    </row>
    <row r="2028" spans="1:38" x14ac:dyDescent="0.2">
      <c r="A2028" s="31"/>
      <c r="B2028" s="83"/>
      <c r="D2028" s="86"/>
      <c r="E2028" s="75"/>
      <c r="G2028" s="86"/>
      <c r="H2028" s="75"/>
      <c r="J2028" s="86"/>
      <c r="K2028" s="75"/>
      <c r="M2028" s="86"/>
      <c r="N2028" s="75"/>
      <c r="P2028" s="86"/>
      <c r="Q2028" s="75"/>
      <c r="S2028" s="86"/>
      <c r="T2028" s="75"/>
      <c r="V2028" s="86"/>
      <c r="W2028" s="75"/>
      <c r="Y2028" s="86"/>
      <c r="Z2028" s="75"/>
      <c r="AB2028" s="86"/>
      <c r="AC2028" s="75"/>
      <c r="AE2028" s="86"/>
      <c r="AF2028" s="75"/>
      <c r="AH2028" s="86"/>
      <c r="AI2028" s="75"/>
      <c r="AK2028" s="86"/>
      <c r="AL2028" s="75"/>
    </row>
    <row r="2029" spans="1:38" x14ac:dyDescent="0.2">
      <c r="A2029" s="31"/>
      <c r="B2029" s="83"/>
      <c r="D2029" s="86"/>
      <c r="E2029" s="75"/>
      <c r="G2029" s="86"/>
      <c r="H2029" s="75"/>
      <c r="J2029" s="86"/>
      <c r="K2029" s="75"/>
      <c r="M2029" s="86"/>
      <c r="N2029" s="75"/>
      <c r="P2029" s="86"/>
      <c r="Q2029" s="75"/>
      <c r="S2029" s="86"/>
      <c r="T2029" s="75"/>
      <c r="V2029" s="86"/>
      <c r="W2029" s="75"/>
      <c r="Y2029" s="86"/>
      <c r="Z2029" s="75"/>
      <c r="AB2029" s="86"/>
      <c r="AC2029" s="75"/>
      <c r="AE2029" s="86"/>
      <c r="AF2029" s="75"/>
      <c r="AH2029" s="86"/>
      <c r="AI2029" s="75"/>
      <c r="AK2029" s="86"/>
      <c r="AL2029" s="75"/>
    </row>
    <row r="2030" spans="1:38" x14ac:dyDescent="0.2">
      <c r="A2030" s="31"/>
      <c r="B2030" s="83"/>
      <c r="D2030" s="86"/>
      <c r="E2030" s="75"/>
      <c r="G2030" s="86"/>
      <c r="H2030" s="75"/>
      <c r="J2030" s="86"/>
      <c r="K2030" s="75"/>
      <c r="M2030" s="86"/>
      <c r="N2030" s="75"/>
      <c r="P2030" s="86"/>
      <c r="Q2030" s="75"/>
      <c r="S2030" s="86"/>
      <c r="T2030" s="75"/>
      <c r="V2030" s="86"/>
      <c r="W2030" s="75"/>
      <c r="Y2030" s="86"/>
      <c r="Z2030" s="75"/>
      <c r="AB2030" s="86"/>
      <c r="AC2030" s="75"/>
      <c r="AE2030" s="86"/>
      <c r="AF2030" s="75"/>
      <c r="AH2030" s="86"/>
      <c r="AI2030" s="75"/>
      <c r="AK2030" s="86"/>
      <c r="AL2030" s="75"/>
    </row>
    <row r="2031" spans="1:38" x14ac:dyDescent="0.2">
      <c r="A2031" s="31"/>
      <c r="B2031" s="83"/>
      <c r="D2031" s="86"/>
      <c r="E2031" s="75"/>
      <c r="G2031" s="86"/>
      <c r="H2031" s="75"/>
      <c r="J2031" s="86"/>
      <c r="K2031" s="75"/>
      <c r="M2031" s="86"/>
      <c r="N2031" s="75"/>
      <c r="P2031" s="86"/>
      <c r="Q2031" s="75"/>
      <c r="S2031" s="86"/>
      <c r="T2031" s="75"/>
      <c r="V2031" s="86"/>
      <c r="W2031" s="75"/>
      <c r="Y2031" s="86"/>
      <c r="Z2031" s="75"/>
      <c r="AB2031" s="86"/>
      <c r="AC2031" s="75"/>
      <c r="AE2031" s="86"/>
      <c r="AF2031" s="75"/>
      <c r="AH2031" s="86"/>
      <c r="AI2031" s="75"/>
      <c r="AK2031" s="86"/>
      <c r="AL2031" s="75"/>
    </row>
    <row r="2032" spans="1:38" x14ac:dyDescent="0.2">
      <c r="A2032" s="31"/>
      <c r="B2032" s="83"/>
      <c r="D2032" s="86"/>
      <c r="E2032" s="75"/>
      <c r="G2032" s="86"/>
      <c r="H2032" s="75"/>
      <c r="J2032" s="86"/>
      <c r="K2032" s="75"/>
      <c r="M2032" s="86"/>
      <c r="N2032" s="75"/>
      <c r="P2032" s="86"/>
      <c r="Q2032" s="75"/>
      <c r="S2032" s="86"/>
      <c r="T2032" s="75"/>
      <c r="V2032" s="86"/>
      <c r="W2032" s="75"/>
      <c r="Y2032" s="86"/>
      <c r="Z2032" s="75"/>
      <c r="AB2032" s="86"/>
      <c r="AC2032" s="75"/>
      <c r="AE2032" s="86"/>
      <c r="AF2032" s="75"/>
      <c r="AH2032" s="86"/>
      <c r="AI2032" s="75"/>
      <c r="AK2032" s="86"/>
      <c r="AL2032" s="75"/>
    </row>
    <row r="2033" spans="1:38" x14ac:dyDescent="0.2">
      <c r="A2033" s="31"/>
      <c r="B2033" s="83"/>
      <c r="D2033" s="86"/>
      <c r="E2033" s="75"/>
      <c r="G2033" s="86"/>
      <c r="H2033" s="75"/>
      <c r="J2033" s="86"/>
      <c r="K2033" s="75"/>
      <c r="M2033" s="86"/>
      <c r="N2033" s="75"/>
      <c r="P2033" s="86"/>
      <c r="Q2033" s="75"/>
      <c r="S2033" s="86"/>
      <c r="T2033" s="75"/>
      <c r="V2033" s="86"/>
      <c r="W2033" s="75"/>
      <c r="Y2033" s="86"/>
      <c r="Z2033" s="75"/>
      <c r="AB2033" s="86"/>
      <c r="AC2033" s="75"/>
      <c r="AE2033" s="86"/>
      <c r="AF2033" s="75"/>
      <c r="AH2033" s="86"/>
      <c r="AI2033" s="75"/>
      <c r="AK2033" s="86"/>
      <c r="AL2033" s="75"/>
    </row>
    <row r="2034" spans="1:38" x14ac:dyDescent="0.2">
      <c r="A2034" s="31"/>
      <c r="B2034" s="83"/>
      <c r="D2034" s="86"/>
      <c r="E2034" s="75"/>
      <c r="G2034" s="86"/>
      <c r="H2034" s="75"/>
      <c r="J2034" s="86"/>
      <c r="K2034" s="75"/>
      <c r="M2034" s="86"/>
      <c r="N2034" s="75"/>
      <c r="P2034" s="86"/>
      <c r="Q2034" s="75"/>
      <c r="S2034" s="86"/>
      <c r="T2034" s="75"/>
      <c r="V2034" s="86"/>
      <c r="W2034" s="75"/>
      <c r="Y2034" s="86"/>
      <c r="Z2034" s="75"/>
      <c r="AB2034" s="86"/>
      <c r="AC2034" s="75"/>
      <c r="AE2034" s="86"/>
      <c r="AF2034" s="75"/>
      <c r="AH2034" s="86"/>
      <c r="AI2034" s="75"/>
      <c r="AK2034" s="86"/>
      <c r="AL2034" s="75"/>
    </row>
    <row r="2035" spans="1:38" x14ac:dyDescent="0.2">
      <c r="A2035" s="31"/>
      <c r="B2035" s="83"/>
      <c r="D2035" s="86"/>
      <c r="E2035" s="75"/>
      <c r="G2035" s="86"/>
      <c r="H2035" s="75"/>
      <c r="J2035" s="86"/>
      <c r="K2035" s="75"/>
      <c r="M2035" s="86"/>
      <c r="N2035" s="75"/>
      <c r="P2035" s="86"/>
      <c r="Q2035" s="75"/>
      <c r="S2035" s="86"/>
      <c r="T2035" s="75"/>
      <c r="V2035" s="86"/>
      <c r="W2035" s="75"/>
      <c r="Y2035" s="86"/>
      <c r="Z2035" s="75"/>
      <c r="AB2035" s="86"/>
      <c r="AC2035" s="75"/>
      <c r="AE2035" s="86"/>
      <c r="AF2035" s="75"/>
      <c r="AH2035" s="86"/>
      <c r="AI2035" s="75"/>
      <c r="AK2035" s="86"/>
      <c r="AL2035" s="75"/>
    </row>
    <row r="2036" spans="1:38" x14ac:dyDescent="0.2">
      <c r="A2036" s="31"/>
      <c r="B2036" s="83"/>
      <c r="D2036" s="86"/>
      <c r="E2036" s="75"/>
      <c r="G2036" s="86"/>
      <c r="H2036" s="75"/>
      <c r="J2036" s="86"/>
      <c r="K2036" s="75"/>
      <c r="M2036" s="86"/>
      <c r="N2036" s="75"/>
      <c r="P2036" s="86"/>
      <c r="Q2036" s="75"/>
      <c r="S2036" s="86"/>
      <c r="T2036" s="75"/>
      <c r="V2036" s="86"/>
      <c r="W2036" s="75"/>
      <c r="Y2036" s="86"/>
      <c r="Z2036" s="75"/>
      <c r="AB2036" s="86"/>
      <c r="AC2036" s="75"/>
      <c r="AE2036" s="86"/>
      <c r="AF2036" s="75"/>
      <c r="AH2036" s="86"/>
      <c r="AI2036" s="75"/>
      <c r="AK2036" s="86"/>
      <c r="AL2036" s="75"/>
    </row>
    <row r="2037" spans="1:38" x14ac:dyDescent="0.2">
      <c r="A2037" s="31"/>
      <c r="B2037" s="83"/>
      <c r="D2037" s="86"/>
      <c r="E2037" s="75"/>
      <c r="G2037" s="86"/>
      <c r="H2037" s="75"/>
      <c r="J2037" s="86"/>
      <c r="K2037" s="75"/>
      <c r="M2037" s="86"/>
      <c r="N2037" s="75"/>
      <c r="P2037" s="86"/>
      <c r="Q2037" s="75"/>
      <c r="S2037" s="86"/>
      <c r="T2037" s="75"/>
      <c r="V2037" s="86"/>
      <c r="W2037" s="75"/>
      <c r="Y2037" s="86"/>
      <c r="Z2037" s="75"/>
      <c r="AB2037" s="86"/>
      <c r="AC2037" s="75"/>
      <c r="AE2037" s="86"/>
      <c r="AF2037" s="75"/>
      <c r="AH2037" s="86"/>
      <c r="AI2037" s="75"/>
      <c r="AK2037" s="86"/>
      <c r="AL2037" s="75"/>
    </row>
    <row r="2038" spans="1:38" x14ac:dyDescent="0.2">
      <c r="A2038" s="31"/>
      <c r="B2038" s="83"/>
      <c r="D2038" s="86"/>
      <c r="E2038" s="75"/>
      <c r="G2038" s="86"/>
      <c r="H2038" s="75"/>
      <c r="J2038" s="86"/>
      <c r="K2038" s="75"/>
      <c r="M2038" s="86"/>
      <c r="N2038" s="75"/>
      <c r="P2038" s="86"/>
      <c r="Q2038" s="75"/>
      <c r="S2038" s="86"/>
      <c r="T2038" s="75"/>
      <c r="V2038" s="86"/>
      <c r="W2038" s="75"/>
      <c r="Y2038" s="86"/>
      <c r="Z2038" s="75"/>
      <c r="AB2038" s="86"/>
      <c r="AC2038" s="75"/>
      <c r="AE2038" s="86"/>
      <c r="AF2038" s="75"/>
      <c r="AH2038" s="86"/>
      <c r="AI2038" s="75"/>
      <c r="AK2038" s="86"/>
      <c r="AL2038" s="75"/>
    </row>
    <row r="2039" spans="1:38" x14ac:dyDescent="0.2">
      <c r="A2039" s="31"/>
      <c r="B2039" s="83"/>
      <c r="D2039" s="86"/>
      <c r="E2039" s="75"/>
      <c r="G2039" s="86"/>
      <c r="H2039" s="75"/>
      <c r="J2039" s="86"/>
      <c r="K2039" s="75"/>
      <c r="M2039" s="86"/>
      <c r="N2039" s="75"/>
      <c r="P2039" s="86"/>
      <c r="Q2039" s="75"/>
      <c r="S2039" s="86"/>
      <c r="T2039" s="75"/>
      <c r="V2039" s="86"/>
      <c r="W2039" s="75"/>
      <c r="Y2039" s="86"/>
      <c r="Z2039" s="75"/>
      <c r="AB2039" s="86"/>
      <c r="AC2039" s="75"/>
      <c r="AE2039" s="86"/>
      <c r="AF2039" s="75"/>
      <c r="AH2039" s="86"/>
      <c r="AI2039" s="75"/>
      <c r="AK2039" s="86"/>
      <c r="AL2039" s="75"/>
    </row>
    <row r="2040" spans="1:38" x14ac:dyDescent="0.2">
      <c r="A2040" s="31"/>
      <c r="B2040" s="83"/>
      <c r="D2040" s="86"/>
      <c r="E2040" s="75"/>
      <c r="G2040" s="86"/>
      <c r="H2040" s="75"/>
      <c r="J2040" s="86"/>
      <c r="K2040" s="75"/>
      <c r="M2040" s="86"/>
      <c r="N2040" s="75"/>
      <c r="P2040" s="86"/>
      <c r="Q2040" s="75"/>
      <c r="S2040" s="86"/>
      <c r="T2040" s="75"/>
      <c r="V2040" s="86"/>
      <c r="W2040" s="75"/>
      <c r="Y2040" s="86"/>
      <c r="Z2040" s="75"/>
      <c r="AB2040" s="86"/>
      <c r="AC2040" s="75"/>
      <c r="AE2040" s="86"/>
      <c r="AF2040" s="75"/>
      <c r="AH2040" s="86"/>
      <c r="AI2040" s="75"/>
      <c r="AK2040" s="86"/>
      <c r="AL2040" s="75"/>
    </row>
    <row r="2041" spans="1:38" x14ac:dyDescent="0.2">
      <c r="A2041" s="31"/>
      <c r="B2041" s="83"/>
      <c r="D2041" s="86"/>
      <c r="E2041" s="75"/>
      <c r="G2041" s="86"/>
      <c r="H2041" s="75"/>
      <c r="J2041" s="86"/>
      <c r="K2041" s="75"/>
      <c r="M2041" s="86"/>
      <c r="N2041" s="75"/>
      <c r="P2041" s="86"/>
      <c r="Q2041" s="75"/>
      <c r="S2041" s="86"/>
      <c r="T2041" s="75"/>
      <c r="V2041" s="86"/>
      <c r="W2041" s="75"/>
      <c r="Y2041" s="86"/>
      <c r="Z2041" s="75"/>
      <c r="AB2041" s="86"/>
      <c r="AC2041" s="75"/>
      <c r="AE2041" s="86"/>
      <c r="AF2041" s="75"/>
      <c r="AH2041" s="86"/>
      <c r="AI2041" s="75"/>
      <c r="AK2041" s="86"/>
      <c r="AL2041" s="75"/>
    </row>
    <row r="2042" spans="1:38" x14ac:dyDescent="0.2">
      <c r="A2042" s="31"/>
      <c r="B2042" s="83"/>
      <c r="D2042" s="86"/>
      <c r="E2042" s="75"/>
      <c r="G2042" s="86"/>
      <c r="H2042" s="75"/>
      <c r="J2042" s="86"/>
      <c r="K2042" s="75"/>
      <c r="M2042" s="86"/>
      <c r="N2042" s="75"/>
      <c r="P2042" s="86"/>
      <c r="Q2042" s="75"/>
      <c r="S2042" s="86"/>
      <c r="T2042" s="75"/>
      <c r="V2042" s="86"/>
      <c r="W2042" s="75"/>
      <c r="Y2042" s="86"/>
      <c r="Z2042" s="75"/>
      <c r="AB2042" s="86"/>
      <c r="AC2042" s="75"/>
      <c r="AE2042" s="86"/>
      <c r="AF2042" s="75"/>
      <c r="AH2042" s="86"/>
      <c r="AI2042" s="75"/>
      <c r="AK2042" s="86"/>
      <c r="AL2042" s="75"/>
    </row>
    <row r="2043" spans="1:38" x14ac:dyDescent="0.2">
      <c r="A2043" s="31"/>
      <c r="B2043" s="83"/>
      <c r="D2043" s="86"/>
      <c r="E2043" s="75"/>
      <c r="G2043" s="86"/>
      <c r="H2043" s="75"/>
      <c r="J2043" s="86"/>
      <c r="K2043" s="75"/>
      <c r="M2043" s="86"/>
      <c r="N2043" s="75"/>
      <c r="P2043" s="86"/>
      <c r="Q2043" s="75"/>
      <c r="S2043" s="86"/>
      <c r="T2043" s="75"/>
      <c r="V2043" s="86"/>
      <c r="W2043" s="75"/>
      <c r="Y2043" s="86"/>
      <c r="Z2043" s="75"/>
      <c r="AB2043" s="86"/>
      <c r="AC2043" s="75"/>
      <c r="AE2043" s="86"/>
      <c r="AF2043" s="75"/>
      <c r="AH2043" s="86"/>
      <c r="AI2043" s="75"/>
      <c r="AK2043" s="86"/>
      <c r="AL2043" s="75"/>
    </row>
    <row r="2044" spans="1:38" x14ac:dyDescent="0.2">
      <c r="A2044" s="31"/>
      <c r="B2044" s="83"/>
      <c r="D2044" s="86"/>
      <c r="E2044" s="75"/>
      <c r="G2044" s="86"/>
      <c r="H2044" s="75"/>
      <c r="J2044" s="86"/>
      <c r="K2044" s="75"/>
      <c r="M2044" s="86"/>
      <c r="N2044" s="75"/>
      <c r="P2044" s="86"/>
      <c r="Q2044" s="75"/>
      <c r="S2044" s="86"/>
      <c r="T2044" s="75"/>
      <c r="V2044" s="86"/>
      <c r="W2044" s="75"/>
      <c r="Y2044" s="86"/>
      <c r="Z2044" s="75"/>
      <c r="AB2044" s="86"/>
      <c r="AC2044" s="75"/>
      <c r="AE2044" s="86"/>
      <c r="AF2044" s="75"/>
      <c r="AH2044" s="86"/>
      <c r="AI2044" s="75"/>
      <c r="AK2044" s="86"/>
      <c r="AL2044" s="75"/>
    </row>
    <row r="2045" spans="1:38" x14ac:dyDescent="0.2">
      <c r="A2045" s="31"/>
      <c r="B2045" s="83"/>
      <c r="D2045" s="86"/>
      <c r="E2045" s="75"/>
      <c r="G2045" s="86"/>
      <c r="H2045" s="75"/>
      <c r="J2045" s="86"/>
      <c r="K2045" s="75"/>
      <c r="M2045" s="86"/>
      <c r="N2045" s="75"/>
      <c r="P2045" s="86"/>
      <c r="Q2045" s="75"/>
      <c r="S2045" s="86"/>
      <c r="T2045" s="75"/>
      <c r="V2045" s="86"/>
      <c r="W2045" s="75"/>
      <c r="Y2045" s="86"/>
      <c r="Z2045" s="75"/>
      <c r="AB2045" s="86"/>
      <c r="AC2045" s="75"/>
      <c r="AE2045" s="86"/>
      <c r="AF2045" s="75"/>
      <c r="AH2045" s="86"/>
      <c r="AI2045" s="75"/>
      <c r="AK2045" s="86"/>
      <c r="AL2045" s="75"/>
    </row>
    <row r="2046" spans="1:38" x14ac:dyDescent="0.2">
      <c r="A2046" s="31"/>
      <c r="B2046" s="83"/>
      <c r="D2046" s="86"/>
      <c r="E2046" s="75"/>
      <c r="G2046" s="86"/>
      <c r="H2046" s="75"/>
      <c r="J2046" s="86"/>
      <c r="K2046" s="75"/>
      <c r="M2046" s="86"/>
      <c r="N2046" s="75"/>
      <c r="P2046" s="86"/>
      <c r="Q2046" s="75"/>
      <c r="S2046" s="86"/>
      <c r="T2046" s="75"/>
      <c r="V2046" s="86"/>
      <c r="W2046" s="75"/>
      <c r="Y2046" s="86"/>
      <c r="Z2046" s="75"/>
      <c r="AB2046" s="86"/>
      <c r="AC2046" s="75"/>
      <c r="AE2046" s="86"/>
      <c r="AF2046" s="75"/>
      <c r="AH2046" s="86"/>
      <c r="AI2046" s="75"/>
      <c r="AK2046" s="86"/>
      <c r="AL2046" s="75"/>
    </row>
    <row r="2047" spans="1:38" x14ac:dyDescent="0.2">
      <c r="A2047" s="31"/>
      <c r="B2047" s="83"/>
      <c r="D2047" s="86"/>
      <c r="E2047" s="75"/>
      <c r="G2047" s="86"/>
      <c r="H2047" s="75"/>
      <c r="J2047" s="86"/>
      <c r="K2047" s="75"/>
      <c r="M2047" s="86"/>
      <c r="N2047" s="75"/>
      <c r="P2047" s="86"/>
      <c r="Q2047" s="75"/>
      <c r="S2047" s="86"/>
      <c r="T2047" s="75"/>
      <c r="V2047" s="86"/>
      <c r="W2047" s="75"/>
      <c r="Y2047" s="86"/>
      <c r="Z2047" s="75"/>
      <c r="AB2047" s="86"/>
      <c r="AC2047" s="75"/>
      <c r="AE2047" s="86"/>
      <c r="AF2047" s="75"/>
      <c r="AH2047" s="86"/>
      <c r="AI2047" s="75"/>
      <c r="AK2047" s="86"/>
      <c r="AL2047" s="75"/>
    </row>
    <row r="2048" spans="1:38" x14ac:dyDescent="0.2">
      <c r="A2048" s="31"/>
      <c r="B2048" s="83"/>
      <c r="D2048" s="86"/>
      <c r="E2048" s="75"/>
      <c r="G2048" s="86"/>
      <c r="H2048" s="75"/>
      <c r="J2048" s="86"/>
      <c r="K2048" s="75"/>
      <c r="M2048" s="86"/>
      <c r="N2048" s="75"/>
      <c r="P2048" s="86"/>
      <c r="Q2048" s="75"/>
      <c r="S2048" s="86"/>
      <c r="T2048" s="75"/>
      <c r="V2048" s="86"/>
      <c r="W2048" s="75"/>
      <c r="Y2048" s="86"/>
      <c r="Z2048" s="75"/>
      <c r="AB2048" s="86"/>
      <c r="AC2048" s="75"/>
      <c r="AE2048" s="86"/>
      <c r="AF2048" s="75"/>
      <c r="AH2048" s="86"/>
      <c r="AI2048" s="75"/>
      <c r="AK2048" s="86"/>
      <c r="AL2048" s="75"/>
    </row>
    <row r="2049" spans="1:38" x14ac:dyDescent="0.2">
      <c r="A2049" s="31"/>
      <c r="B2049" s="83"/>
      <c r="D2049" s="86"/>
      <c r="E2049" s="75"/>
      <c r="G2049" s="86"/>
      <c r="H2049" s="75"/>
      <c r="J2049" s="86"/>
      <c r="K2049" s="75"/>
      <c r="M2049" s="86"/>
      <c r="N2049" s="75"/>
      <c r="P2049" s="86"/>
      <c r="Q2049" s="75"/>
      <c r="S2049" s="86"/>
      <c r="T2049" s="75"/>
      <c r="V2049" s="86"/>
      <c r="W2049" s="75"/>
      <c r="Y2049" s="86"/>
      <c r="Z2049" s="75"/>
      <c r="AB2049" s="86"/>
      <c r="AC2049" s="75"/>
      <c r="AE2049" s="86"/>
      <c r="AF2049" s="75"/>
      <c r="AH2049" s="86"/>
      <c r="AI2049" s="75"/>
      <c r="AK2049" s="86"/>
      <c r="AL2049" s="75"/>
    </row>
    <row r="2050" spans="1:38" x14ac:dyDescent="0.2">
      <c r="A2050" s="31"/>
      <c r="B2050" s="83"/>
      <c r="D2050" s="86"/>
      <c r="E2050" s="75"/>
      <c r="G2050" s="86"/>
      <c r="H2050" s="75"/>
      <c r="J2050" s="86"/>
      <c r="K2050" s="75"/>
      <c r="M2050" s="86"/>
      <c r="N2050" s="75"/>
      <c r="P2050" s="86"/>
      <c r="Q2050" s="75"/>
      <c r="S2050" s="86"/>
      <c r="T2050" s="75"/>
      <c r="V2050" s="86"/>
      <c r="W2050" s="75"/>
      <c r="Y2050" s="86"/>
      <c r="Z2050" s="75"/>
      <c r="AB2050" s="86"/>
      <c r="AC2050" s="75"/>
      <c r="AE2050" s="86"/>
      <c r="AF2050" s="75"/>
      <c r="AH2050" s="86"/>
      <c r="AI2050" s="75"/>
      <c r="AK2050" s="86"/>
      <c r="AL2050" s="75"/>
    </row>
    <row r="2051" spans="1:38" x14ac:dyDescent="0.2">
      <c r="A2051" s="31"/>
      <c r="B2051" s="83"/>
      <c r="D2051" s="86"/>
      <c r="E2051" s="75"/>
      <c r="G2051" s="86"/>
      <c r="H2051" s="75"/>
      <c r="J2051" s="86"/>
      <c r="K2051" s="75"/>
      <c r="M2051" s="86"/>
      <c r="N2051" s="75"/>
      <c r="P2051" s="86"/>
      <c r="Q2051" s="75"/>
      <c r="S2051" s="86"/>
      <c r="T2051" s="75"/>
      <c r="V2051" s="86"/>
      <c r="W2051" s="75"/>
      <c r="Y2051" s="86"/>
      <c r="Z2051" s="75"/>
      <c r="AB2051" s="86"/>
      <c r="AC2051" s="75"/>
      <c r="AE2051" s="86"/>
      <c r="AF2051" s="75"/>
      <c r="AH2051" s="86"/>
      <c r="AI2051" s="75"/>
      <c r="AK2051" s="86"/>
      <c r="AL2051" s="75"/>
    </row>
    <row r="2052" spans="1:38" x14ac:dyDescent="0.2">
      <c r="A2052" s="31"/>
      <c r="B2052" s="83"/>
      <c r="D2052" s="86"/>
      <c r="E2052" s="75"/>
      <c r="G2052" s="86"/>
      <c r="H2052" s="75"/>
      <c r="J2052" s="86"/>
      <c r="K2052" s="75"/>
      <c r="M2052" s="86"/>
      <c r="N2052" s="75"/>
      <c r="P2052" s="86"/>
      <c r="Q2052" s="75"/>
      <c r="S2052" s="86"/>
      <c r="T2052" s="75"/>
      <c r="V2052" s="86"/>
      <c r="W2052" s="75"/>
      <c r="Y2052" s="86"/>
      <c r="Z2052" s="75"/>
      <c r="AB2052" s="86"/>
      <c r="AC2052" s="75"/>
      <c r="AE2052" s="86"/>
      <c r="AF2052" s="75"/>
      <c r="AH2052" s="86"/>
      <c r="AI2052" s="75"/>
      <c r="AK2052" s="86"/>
      <c r="AL2052" s="75"/>
    </row>
    <row r="2053" spans="1:38" x14ac:dyDescent="0.2">
      <c r="A2053" s="31"/>
      <c r="B2053" s="83"/>
      <c r="D2053" s="86"/>
      <c r="E2053" s="75"/>
      <c r="G2053" s="86"/>
      <c r="H2053" s="75"/>
      <c r="J2053" s="86"/>
      <c r="K2053" s="75"/>
      <c r="M2053" s="86"/>
      <c r="N2053" s="75"/>
      <c r="P2053" s="86"/>
      <c r="Q2053" s="75"/>
      <c r="S2053" s="86"/>
      <c r="T2053" s="75"/>
      <c r="V2053" s="86"/>
      <c r="W2053" s="75"/>
      <c r="Y2053" s="86"/>
      <c r="Z2053" s="75"/>
      <c r="AB2053" s="86"/>
      <c r="AC2053" s="75"/>
      <c r="AE2053" s="86"/>
      <c r="AF2053" s="75"/>
      <c r="AH2053" s="86"/>
      <c r="AI2053" s="75"/>
      <c r="AK2053" s="86"/>
      <c r="AL2053" s="75"/>
    </row>
    <row r="2054" spans="1:38" x14ac:dyDescent="0.2">
      <c r="A2054" s="31"/>
      <c r="B2054" s="83"/>
      <c r="D2054" s="86"/>
      <c r="E2054" s="75"/>
      <c r="G2054" s="86"/>
      <c r="H2054" s="75"/>
      <c r="J2054" s="86"/>
      <c r="K2054" s="75"/>
      <c r="M2054" s="86"/>
      <c r="N2054" s="75"/>
      <c r="P2054" s="86"/>
      <c r="Q2054" s="75"/>
      <c r="S2054" s="86"/>
      <c r="T2054" s="75"/>
      <c r="V2054" s="86"/>
      <c r="W2054" s="75"/>
      <c r="Y2054" s="86"/>
      <c r="Z2054" s="75"/>
      <c r="AB2054" s="86"/>
      <c r="AC2054" s="75"/>
      <c r="AE2054" s="86"/>
      <c r="AF2054" s="75"/>
      <c r="AH2054" s="86"/>
      <c r="AI2054" s="75"/>
      <c r="AK2054" s="86"/>
      <c r="AL2054" s="75"/>
    </row>
    <row r="2055" spans="1:38" x14ac:dyDescent="0.2">
      <c r="A2055" s="31"/>
      <c r="B2055" s="83"/>
      <c r="D2055" s="86"/>
      <c r="E2055" s="75"/>
      <c r="G2055" s="86"/>
      <c r="H2055" s="75"/>
      <c r="J2055" s="86"/>
      <c r="K2055" s="75"/>
      <c r="M2055" s="86"/>
      <c r="N2055" s="75"/>
      <c r="P2055" s="86"/>
      <c r="Q2055" s="75"/>
      <c r="S2055" s="86"/>
      <c r="T2055" s="75"/>
      <c r="V2055" s="86"/>
      <c r="W2055" s="75"/>
      <c r="Y2055" s="86"/>
      <c r="Z2055" s="75"/>
      <c r="AB2055" s="86"/>
      <c r="AC2055" s="75"/>
      <c r="AE2055" s="86"/>
      <c r="AF2055" s="75"/>
      <c r="AH2055" s="86"/>
      <c r="AI2055" s="75"/>
      <c r="AK2055" s="86"/>
      <c r="AL2055" s="75"/>
    </row>
    <row r="2056" spans="1:38" x14ac:dyDescent="0.2">
      <c r="A2056" s="31"/>
      <c r="B2056" s="83"/>
      <c r="D2056" s="86"/>
      <c r="E2056" s="75"/>
      <c r="G2056" s="86"/>
      <c r="H2056" s="75"/>
      <c r="J2056" s="86"/>
      <c r="K2056" s="75"/>
      <c r="M2056" s="86"/>
      <c r="N2056" s="75"/>
      <c r="P2056" s="86"/>
      <c r="Q2056" s="75"/>
      <c r="S2056" s="86"/>
      <c r="T2056" s="75"/>
      <c r="V2056" s="86"/>
      <c r="W2056" s="75"/>
      <c r="Y2056" s="86"/>
      <c r="Z2056" s="75"/>
      <c r="AB2056" s="86"/>
      <c r="AC2056" s="75"/>
      <c r="AE2056" s="86"/>
      <c r="AF2056" s="75"/>
      <c r="AH2056" s="86"/>
      <c r="AI2056" s="75"/>
      <c r="AK2056" s="86"/>
      <c r="AL2056" s="75"/>
    </row>
    <row r="2057" spans="1:38" x14ac:dyDescent="0.2">
      <c r="A2057" s="31"/>
      <c r="B2057" s="83"/>
      <c r="D2057" s="86"/>
      <c r="E2057" s="75"/>
      <c r="G2057" s="86"/>
      <c r="H2057" s="75"/>
      <c r="J2057" s="86"/>
      <c r="K2057" s="75"/>
      <c r="M2057" s="86"/>
      <c r="N2057" s="75"/>
      <c r="P2057" s="86"/>
      <c r="Q2057" s="75"/>
      <c r="S2057" s="86"/>
      <c r="T2057" s="75"/>
      <c r="V2057" s="86"/>
      <c r="W2057" s="75"/>
      <c r="Y2057" s="86"/>
      <c r="Z2057" s="75"/>
      <c r="AB2057" s="86"/>
      <c r="AC2057" s="75"/>
      <c r="AE2057" s="86"/>
      <c r="AF2057" s="75"/>
      <c r="AH2057" s="86"/>
      <c r="AI2057" s="75"/>
      <c r="AK2057" s="86"/>
      <c r="AL2057" s="75"/>
    </row>
    <row r="2058" spans="1:38" x14ac:dyDescent="0.2">
      <c r="A2058" s="31"/>
      <c r="B2058" s="83"/>
      <c r="D2058" s="86"/>
      <c r="E2058" s="75"/>
      <c r="G2058" s="86"/>
      <c r="H2058" s="75"/>
      <c r="J2058" s="86"/>
      <c r="K2058" s="75"/>
      <c r="M2058" s="86"/>
      <c r="N2058" s="75"/>
      <c r="P2058" s="86"/>
      <c r="Q2058" s="75"/>
      <c r="S2058" s="86"/>
      <c r="T2058" s="75"/>
      <c r="V2058" s="86"/>
      <c r="W2058" s="75"/>
      <c r="Y2058" s="86"/>
      <c r="Z2058" s="75"/>
      <c r="AB2058" s="86"/>
      <c r="AC2058" s="75"/>
      <c r="AE2058" s="86"/>
      <c r="AF2058" s="75"/>
      <c r="AH2058" s="86"/>
      <c r="AI2058" s="75"/>
      <c r="AK2058" s="86"/>
      <c r="AL2058" s="75"/>
    </row>
    <row r="2059" spans="1:38" x14ac:dyDescent="0.2">
      <c r="A2059" s="31"/>
      <c r="B2059" s="83"/>
      <c r="D2059" s="86"/>
      <c r="E2059" s="75"/>
      <c r="G2059" s="86"/>
      <c r="H2059" s="75"/>
      <c r="J2059" s="86"/>
      <c r="K2059" s="75"/>
      <c r="M2059" s="86"/>
      <c r="N2059" s="75"/>
      <c r="P2059" s="86"/>
      <c r="Q2059" s="75"/>
      <c r="S2059" s="86"/>
      <c r="T2059" s="75"/>
      <c r="V2059" s="86"/>
      <c r="W2059" s="75"/>
      <c r="Y2059" s="86"/>
      <c r="Z2059" s="75"/>
      <c r="AB2059" s="86"/>
      <c r="AC2059" s="75"/>
      <c r="AE2059" s="86"/>
      <c r="AF2059" s="75"/>
      <c r="AH2059" s="86"/>
      <c r="AI2059" s="75"/>
      <c r="AK2059" s="86"/>
      <c r="AL2059" s="75"/>
    </row>
    <row r="2060" spans="1:38" x14ac:dyDescent="0.2">
      <c r="A2060" s="31"/>
      <c r="B2060" s="83"/>
      <c r="D2060" s="86"/>
      <c r="E2060" s="75"/>
      <c r="G2060" s="86"/>
      <c r="H2060" s="75"/>
      <c r="J2060" s="86"/>
      <c r="K2060" s="75"/>
      <c r="M2060" s="86"/>
      <c r="N2060" s="75"/>
      <c r="P2060" s="86"/>
      <c r="Q2060" s="75"/>
      <c r="S2060" s="86"/>
      <c r="T2060" s="75"/>
      <c r="V2060" s="86"/>
      <c r="W2060" s="75"/>
      <c r="Y2060" s="86"/>
      <c r="Z2060" s="75"/>
      <c r="AB2060" s="86"/>
      <c r="AC2060" s="75"/>
      <c r="AE2060" s="86"/>
      <c r="AF2060" s="75"/>
      <c r="AH2060" s="86"/>
      <c r="AI2060" s="75"/>
      <c r="AK2060" s="86"/>
      <c r="AL2060" s="75"/>
    </row>
    <row r="2061" spans="1:38" x14ac:dyDescent="0.2">
      <c r="A2061" s="31"/>
      <c r="B2061" s="83"/>
      <c r="D2061" s="86"/>
      <c r="E2061" s="75"/>
      <c r="G2061" s="86"/>
      <c r="H2061" s="75"/>
      <c r="J2061" s="86"/>
      <c r="K2061" s="75"/>
      <c r="M2061" s="86"/>
      <c r="N2061" s="75"/>
      <c r="P2061" s="86"/>
      <c r="Q2061" s="75"/>
      <c r="S2061" s="86"/>
      <c r="T2061" s="75"/>
      <c r="V2061" s="86"/>
      <c r="W2061" s="75"/>
      <c r="Y2061" s="86"/>
      <c r="Z2061" s="75"/>
      <c r="AB2061" s="86"/>
      <c r="AC2061" s="75"/>
      <c r="AE2061" s="86"/>
      <c r="AF2061" s="75"/>
      <c r="AH2061" s="86"/>
      <c r="AI2061" s="75"/>
      <c r="AK2061" s="86"/>
      <c r="AL2061" s="75"/>
    </row>
    <row r="2062" spans="1:38" x14ac:dyDescent="0.2">
      <c r="A2062" s="31"/>
      <c r="B2062" s="83"/>
      <c r="D2062" s="86"/>
      <c r="E2062" s="75"/>
      <c r="G2062" s="86"/>
      <c r="H2062" s="75"/>
      <c r="J2062" s="86"/>
      <c r="K2062" s="75"/>
      <c r="M2062" s="86"/>
      <c r="N2062" s="75"/>
      <c r="P2062" s="86"/>
      <c r="Q2062" s="75"/>
      <c r="S2062" s="86"/>
      <c r="T2062" s="75"/>
      <c r="V2062" s="86"/>
      <c r="W2062" s="75"/>
      <c r="Y2062" s="86"/>
      <c r="Z2062" s="75"/>
      <c r="AB2062" s="86"/>
      <c r="AC2062" s="75"/>
      <c r="AE2062" s="86"/>
      <c r="AF2062" s="75"/>
      <c r="AH2062" s="86"/>
      <c r="AI2062" s="75"/>
      <c r="AK2062" s="86"/>
      <c r="AL2062" s="75"/>
    </row>
    <row r="2063" spans="1:38" x14ac:dyDescent="0.2">
      <c r="A2063" s="31"/>
      <c r="B2063" s="83"/>
      <c r="D2063" s="86"/>
      <c r="E2063" s="75"/>
      <c r="G2063" s="86"/>
      <c r="H2063" s="75"/>
      <c r="J2063" s="86"/>
      <c r="K2063" s="75"/>
      <c r="M2063" s="86"/>
      <c r="N2063" s="75"/>
      <c r="P2063" s="86"/>
      <c r="Q2063" s="75"/>
      <c r="S2063" s="86"/>
      <c r="T2063" s="75"/>
      <c r="V2063" s="86"/>
      <c r="W2063" s="75"/>
      <c r="Y2063" s="86"/>
      <c r="Z2063" s="75"/>
      <c r="AB2063" s="86"/>
      <c r="AC2063" s="75"/>
      <c r="AE2063" s="86"/>
      <c r="AF2063" s="75"/>
      <c r="AH2063" s="86"/>
      <c r="AI2063" s="75"/>
      <c r="AK2063" s="86"/>
      <c r="AL2063" s="75"/>
    </row>
    <row r="2064" spans="1:38" x14ac:dyDescent="0.2">
      <c r="A2064" s="31"/>
      <c r="B2064" s="83"/>
      <c r="D2064" s="86"/>
      <c r="E2064" s="75"/>
      <c r="G2064" s="86"/>
      <c r="H2064" s="75"/>
      <c r="J2064" s="86"/>
      <c r="K2064" s="75"/>
      <c r="M2064" s="86"/>
      <c r="N2064" s="75"/>
      <c r="P2064" s="86"/>
      <c r="Q2064" s="75"/>
      <c r="S2064" s="86"/>
      <c r="T2064" s="75"/>
      <c r="V2064" s="86"/>
      <c r="W2064" s="75"/>
      <c r="Y2064" s="86"/>
      <c r="Z2064" s="75"/>
      <c r="AB2064" s="86"/>
      <c r="AC2064" s="75"/>
      <c r="AE2064" s="86"/>
      <c r="AF2064" s="75"/>
      <c r="AH2064" s="86"/>
      <c r="AI2064" s="75"/>
      <c r="AK2064" s="86"/>
      <c r="AL2064" s="75"/>
    </row>
    <row r="2065" spans="1:38" x14ac:dyDescent="0.2">
      <c r="A2065" s="31"/>
      <c r="B2065" s="83"/>
      <c r="D2065" s="86"/>
      <c r="E2065" s="75"/>
      <c r="G2065" s="86"/>
      <c r="H2065" s="75"/>
      <c r="J2065" s="86"/>
      <c r="K2065" s="75"/>
      <c r="M2065" s="86"/>
      <c r="N2065" s="75"/>
      <c r="P2065" s="86"/>
      <c r="Q2065" s="75"/>
      <c r="S2065" s="86"/>
      <c r="T2065" s="75"/>
      <c r="V2065" s="86"/>
      <c r="W2065" s="75"/>
      <c r="Y2065" s="86"/>
      <c r="Z2065" s="75"/>
      <c r="AB2065" s="86"/>
      <c r="AC2065" s="75"/>
      <c r="AE2065" s="86"/>
      <c r="AF2065" s="75"/>
      <c r="AH2065" s="86"/>
      <c r="AI2065" s="75"/>
      <c r="AK2065" s="86"/>
      <c r="AL2065" s="75"/>
    </row>
    <row r="2066" spans="1:38" x14ac:dyDescent="0.2">
      <c r="A2066" s="31"/>
      <c r="B2066" s="83"/>
      <c r="D2066" s="86"/>
      <c r="E2066" s="75"/>
      <c r="G2066" s="86"/>
      <c r="H2066" s="75"/>
      <c r="J2066" s="86"/>
      <c r="K2066" s="75"/>
      <c r="M2066" s="86"/>
      <c r="N2066" s="75"/>
      <c r="P2066" s="86"/>
      <c r="Q2066" s="75"/>
      <c r="S2066" s="86"/>
      <c r="T2066" s="75"/>
      <c r="V2066" s="86"/>
      <c r="W2066" s="75"/>
      <c r="Y2066" s="86"/>
      <c r="Z2066" s="75"/>
      <c r="AB2066" s="86"/>
      <c r="AC2066" s="75"/>
      <c r="AE2066" s="86"/>
      <c r="AF2066" s="75"/>
      <c r="AH2066" s="86"/>
      <c r="AI2066" s="75"/>
      <c r="AK2066" s="86"/>
      <c r="AL2066" s="75"/>
    </row>
    <row r="2067" spans="1:38" x14ac:dyDescent="0.2">
      <c r="A2067" s="31"/>
      <c r="B2067" s="83"/>
      <c r="D2067" s="86"/>
      <c r="E2067" s="75"/>
      <c r="G2067" s="86"/>
      <c r="H2067" s="75"/>
      <c r="J2067" s="86"/>
      <c r="K2067" s="75"/>
      <c r="M2067" s="86"/>
      <c r="N2067" s="75"/>
      <c r="P2067" s="86"/>
      <c r="Q2067" s="75"/>
      <c r="S2067" s="86"/>
      <c r="T2067" s="75"/>
      <c r="V2067" s="86"/>
      <c r="W2067" s="75"/>
      <c r="Y2067" s="86"/>
      <c r="Z2067" s="75"/>
      <c r="AB2067" s="86"/>
      <c r="AC2067" s="75"/>
      <c r="AE2067" s="86"/>
      <c r="AF2067" s="75"/>
      <c r="AH2067" s="86"/>
      <c r="AI2067" s="75"/>
      <c r="AK2067" s="86"/>
      <c r="AL2067" s="75"/>
    </row>
    <row r="2068" spans="1:38" x14ac:dyDescent="0.2">
      <c r="A2068" s="31"/>
      <c r="B2068" s="83"/>
      <c r="D2068" s="86"/>
      <c r="E2068" s="75"/>
      <c r="G2068" s="86"/>
      <c r="H2068" s="75"/>
      <c r="J2068" s="86"/>
      <c r="K2068" s="75"/>
      <c r="M2068" s="86"/>
      <c r="N2068" s="75"/>
      <c r="P2068" s="86"/>
      <c r="Q2068" s="75"/>
      <c r="S2068" s="86"/>
      <c r="T2068" s="75"/>
      <c r="V2068" s="86"/>
      <c r="W2068" s="75"/>
      <c r="Y2068" s="86"/>
      <c r="Z2068" s="75"/>
      <c r="AB2068" s="86"/>
      <c r="AC2068" s="75"/>
      <c r="AE2068" s="86"/>
      <c r="AF2068" s="75"/>
      <c r="AH2068" s="86"/>
      <c r="AI2068" s="75"/>
      <c r="AK2068" s="86"/>
      <c r="AL2068" s="75"/>
    </row>
    <row r="2069" spans="1:38" x14ac:dyDescent="0.2">
      <c r="A2069" s="31"/>
      <c r="B2069" s="83"/>
      <c r="D2069" s="86"/>
      <c r="E2069" s="75"/>
      <c r="G2069" s="86"/>
      <c r="H2069" s="75"/>
      <c r="J2069" s="86"/>
      <c r="K2069" s="75"/>
      <c r="M2069" s="86"/>
      <c r="N2069" s="75"/>
      <c r="P2069" s="86"/>
      <c r="Q2069" s="75"/>
      <c r="S2069" s="86"/>
      <c r="T2069" s="75"/>
      <c r="V2069" s="86"/>
      <c r="W2069" s="75"/>
      <c r="Y2069" s="86"/>
      <c r="Z2069" s="75"/>
      <c r="AB2069" s="86"/>
      <c r="AC2069" s="75"/>
      <c r="AE2069" s="86"/>
      <c r="AF2069" s="75"/>
      <c r="AH2069" s="86"/>
      <c r="AI2069" s="75"/>
      <c r="AK2069" s="86"/>
      <c r="AL2069" s="75"/>
    </row>
    <row r="2070" spans="1:38" x14ac:dyDescent="0.2">
      <c r="A2070" s="31"/>
      <c r="B2070" s="83"/>
      <c r="D2070" s="86"/>
      <c r="E2070" s="75"/>
      <c r="G2070" s="86"/>
      <c r="H2070" s="75"/>
      <c r="J2070" s="86"/>
      <c r="K2070" s="75"/>
      <c r="M2070" s="86"/>
      <c r="N2070" s="75"/>
      <c r="P2070" s="86"/>
      <c r="Q2070" s="75"/>
      <c r="S2070" s="86"/>
      <c r="T2070" s="75"/>
      <c r="V2070" s="86"/>
      <c r="W2070" s="75"/>
      <c r="Y2070" s="86"/>
      <c r="Z2070" s="75"/>
      <c r="AB2070" s="86"/>
      <c r="AC2070" s="75"/>
      <c r="AE2070" s="86"/>
      <c r="AF2070" s="75"/>
      <c r="AH2070" s="86"/>
      <c r="AI2070" s="75"/>
      <c r="AK2070" s="86"/>
      <c r="AL2070" s="75"/>
    </row>
    <row r="2071" spans="1:38" x14ac:dyDescent="0.2">
      <c r="A2071" s="31"/>
      <c r="B2071" s="83"/>
      <c r="D2071" s="86"/>
      <c r="E2071" s="75"/>
      <c r="G2071" s="86"/>
      <c r="H2071" s="75"/>
      <c r="J2071" s="86"/>
      <c r="K2071" s="75"/>
      <c r="M2071" s="86"/>
      <c r="N2071" s="75"/>
      <c r="P2071" s="86"/>
      <c r="Q2071" s="75"/>
      <c r="S2071" s="86"/>
      <c r="T2071" s="75"/>
      <c r="V2071" s="86"/>
      <c r="W2071" s="75"/>
      <c r="Y2071" s="86"/>
      <c r="Z2071" s="75"/>
      <c r="AB2071" s="86"/>
      <c r="AC2071" s="75"/>
      <c r="AE2071" s="86"/>
      <c r="AF2071" s="75"/>
      <c r="AH2071" s="86"/>
      <c r="AI2071" s="75"/>
      <c r="AK2071" s="86"/>
      <c r="AL2071" s="75"/>
    </row>
    <row r="2072" spans="1:38" x14ac:dyDescent="0.2">
      <c r="A2072" s="31"/>
      <c r="B2072" s="83"/>
      <c r="D2072" s="86"/>
      <c r="E2072" s="75"/>
      <c r="G2072" s="86"/>
      <c r="H2072" s="75"/>
      <c r="J2072" s="86"/>
      <c r="K2072" s="75"/>
      <c r="M2072" s="86"/>
      <c r="N2072" s="75"/>
      <c r="P2072" s="86"/>
      <c r="Q2072" s="75"/>
      <c r="S2072" s="86"/>
      <c r="T2072" s="75"/>
      <c r="V2072" s="86"/>
      <c r="W2072" s="75"/>
      <c r="Y2072" s="86"/>
      <c r="Z2072" s="75"/>
      <c r="AB2072" s="86"/>
      <c r="AC2072" s="75"/>
      <c r="AE2072" s="86"/>
      <c r="AF2072" s="75"/>
      <c r="AH2072" s="86"/>
      <c r="AI2072" s="75"/>
      <c r="AK2072" s="86"/>
      <c r="AL2072" s="75"/>
    </row>
    <row r="2073" spans="1:38" x14ac:dyDescent="0.2">
      <c r="A2073" s="31"/>
      <c r="B2073" s="83"/>
      <c r="D2073" s="86"/>
      <c r="E2073" s="75"/>
      <c r="G2073" s="86"/>
      <c r="H2073" s="75"/>
      <c r="J2073" s="86"/>
      <c r="K2073" s="75"/>
      <c r="M2073" s="86"/>
      <c r="N2073" s="75"/>
      <c r="P2073" s="86"/>
      <c r="Q2073" s="75"/>
      <c r="S2073" s="86"/>
      <c r="T2073" s="75"/>
      <c r="V2073" s="86"/>
      <c r="W2073" s="75"/>
      <c r="Y2073" s="86"/>
      <c r="Z2073" s="75"/>
      <c r="AB2073" s="86"/>
      <c r="AC2073" s="75"/>
      <c r="AE2073" s="86"/>
      <c r="AF2073" s="75"/>
      <c r="AH2073" s="86"/>
      <c r="AI2073" s="75"/>
      <c r="AK2073" s="86"/>
      <c r="AL2073" s="75"/>
    </row>
    <row r="2074" spans="1:38" x14ac:dyDescent="0.2">
      <c r="A2074" s="31"/>
      <c r="B2074" s="83"/>
      <c r="D2074" s="86"/>
      <c r="E2074" s="75"/>
      <c r="G2074" s="86"/>
      <c r="H2074" s="75"/>
      <c r="J2074" s="86"/>
      <c r="K2074" s="75"/>
      <c r="M2074" s="86"/>
      <c r="N2074" s="75"/>
      <c r="P2074" s="86"/>
      <c r="Q2074" s="75"/>
      <c r="S2074" s="86"/>
      <c r="T2074" s="75"/>
      <c r="V2074" s="86"/>
      <c r="W2074" s="75"/>
      <c r="Y2074" s="86"/>
      <c r="Z2074" s="75"/>
      <c r="AB2074" s="86"/>
      <c r="AC2074" s="75"/>
      <c r="AE2074" s="86"/>
      <c r="AF2074" s="75"/>
      <c r="AH2074" s="86"/>
      <c r="AI2074" s="75"/>
      <c r="AK2074" s="86"/>
      <c r="AL2074" s="75"/>
    </row>
    <row r="2075" spans="1:38" x14ac:dyDescent="0.2">
      <c r="A2075" s="31"/>
      <c r="B2075" s="83"/>
      <c r="D2075" s="86"/>
      <c r="E2075" s="75"/>
      <c r="G2075" s="86"/>
      <c r="H2075" s="75"/>
      <c r="J2075" s="86"/>
      <c r="K2075" s="75"/>
      <c r="M2075" s="86"/>
      <c r="N2075" s="75"/>
      <c r="P2075" s="86"/>
      <c r="Q2075" s="75"/>
      <c r="S2075" s="86"/>
      <c r="T2075" s="75"/>
      <c r="V2075" s="86"/>
      <c r="W2075" s="75"/>
      <c r="Y2075" s="86"/>
      <c r="Z2075" s="75"/>
      <c r="AB2075" s="86"/>
      <c r="AC2075" s="75"/>
      <c r="AE2075" s="86"/>
      <c r="AF2075" s="75"/>
      <c r="AH2075" s="86"/>
      <c r="AI2075" s="75"/>
      <c r="AK2075" s="86"/>
      <c r="AL2075" s="75"/>
    </row>
    <row r="2076" spans="1:38" x14ac:dyDescent="0.2">
      <c r="A2076" s="31"/>
      <c r="B2076" s="83"/>
      <c r="D2076" s="86"/>
      <c r="E2076" s="75"/>
      <c r="G2076" s="86"/>
      <c r="H2076" s="75"/>
      <c r="J2076" s="86"/>
      <c r="K2076" s="75"/>
      <c r="M2076" s="86"/>
      <c r="N2076" s="75"/>
      <c r="P2076" s="86"/>
      <c r="Q2076" s="75"/>
      <c r="S2076" s="86"/>
      <c r="T2076" s="75"/>
      <c r="V2076" s="86"/>
      <c r="W2076" s="75"/>
      <c r="Y2076" s="86"/>
      <c r="Z2076" s="75"/>
      <c r="AB2076" s="86"/>
      <c r="AC2076" s="75"/>
      <c r="AE2076" s="86"/>
      <c r="AF2076" s="75"/>
      <c r="AH2076" s="86"/>
      <c r="AI2076" s="75"/>
      <c r="AK2076" s="86"/>
      <c r="AL2076" s="75"/>
    </row>
    <row r="2077" spans="1:38" x14ac:dyDescent="0.2">
      <c r="A2077" s="31"/>
      <c r="B2077" s="83"/>
      <c r="D2077" s="86"/>
      <c r="E2077" s="75"/>
      <c r="G2077" s="86"/>
      <c r="H2077" s="75"/>
      <c r="J2077" s="86"/>
      <c r="K2077" s="75"/>
      <c r="M2077" s="86"/>
      <c r="N2077" s="75"/>
      <c r="P2077" s="86"/>
      <c r="Q2077" s="75"/>
      <c r="S2077" s="86"/>
      <c r="T2077" s="75"/>
      <c r="V2077" s="86"/>
      <c r="W2077" s="75"/>
      <c r="Y2077" s="86"/>
      <c r="Z2077" s="75"/>
      <c r="AB2077" s="86"/>
      <c r="AC2077" s="75"/>
      <c r="AE2077" s="86"/>
      <c r="AF2077" s="75"/>
      <c r="AH2077" s="86"/>
      <c r="AI2077" s="75"/>
      <c r="AK2077" s="86"/>
      <c r="AL2077" s="75"/>
    </row>
    <row r="2078" spans="1:38" x14ac:dyDescent="0.2">
      <c r="A2078" s="31"/>
      <c r="B2078" s="83"/>
      <c r="D2078" s="86"/>
      <c r="E2078" s="75"/>
      <c r="G2078" s="86"/>
      <c r="H2078" s="75"/>
      <c r="J2078" s="86"/>
      <c r="K2078" s="75"/>
      <c r="M2078" s="86"/>
      <c r="N2078" s="75"/>
      <c r="P2078" s="86"/>
      <c r="Q2078" s="75"/>
      <c r="S2078" s="86"/>
      <c r="T2078" s="75"/>
      <c r="V2078" s="86"/>
      <c r="W2078" s="75"/>
      <c r="Y2078" s="86"/>
      <c r="Z2078" s="75"/>
      <c r="AB2078" s="86"/>
      <c r="AC2078" s="75"/>
      <c r="AE2078" s="86"/>
      <c r="AF2078" s="75"/>
      <c r="AH2078" s="86"/>
      <c r="AI2078" s="75"/>
      <c r="AK2078" s="86"/>
      <c r="AL2078" s="75"/>
    </row>
    <row r="2079" spans="1:38" x14ac:dyDescent="0.2">
      <c r="A2079" s="31"/>
      <c r="B2079" s="83"/>
      <c r="D2079" s="86"/>
      <c r="E2079" s="75"/>
      <c r="G2079" s="86"/>
      <c r="H2079" s="75"/>
      <c r="J2079" s="86"/>
      <c r="K2079" s="75"/>
      <c r="M2079" s="86"/>
      <c r="N2079" s="75"/>
      <c r="P2079" s="86"/>
      <c r="Q2079" s="75"/>
      <c r="S2079" s="86"/>
      <c r="T2079" s="75"/>
      <c r="V2079" s="86"/>
      <c r="W2079" s="75"/>
      <c r="Y2079" s="86"/>
      <c r="Z2079" s="75"/>
      <c r="AB2079" s="86"/>
      <c r="AC2079" s="75"/>
      <c r="AE2079" s="86"/>
      <c r="AF2079" s="75"/>
      <c r="AH2079" s="86"/>
      <c r="AI2079" s="75"/>
      <c r="AK2079" s="86"/>
      <c r="AL2079" s="75"/>
    </row>
    <row r="2080" spans="1:38" x14ac:dyDescent="0.2">
      <c r="A2080" s="31"/>
      <c r="B2080" s="83"/>
      <c r="D2080" s="86"/>
      <c r="E2080" s="75"/>
      <c r="G2080" s="86"/>
      <c r="H2080" s="75"/>
      <c r="J2080" s="86"/>
      <c r="K2080" s="75"/>
      <c r="M2080" s="86"/>
      <c r="N2080" s="75"/>
      <c r="P2080" s="86"/>
      <c r="Q2080" s="75"/>
      <c r="S2080" s="86"/>
      <c r="T2080" s="75"/>
      <c r="V2080" s="86"/>
      <c r="W2080" s="75"/>
      <c r="Y2080" s="86"/>
      <c r="Z2080" s="75"/>
      <c r="AB2080" s="86"/>
      <c r="AC2080" s="75"/>
      <c r="AE2080" s="86"/>
      <c r="AF2080" s="75"/>
      <c r="AH2080" s="86"/>
      <c r="AI2080" s="75"/>
      <c r="AK2080" s="86"/>
      <c r="AL2080" s="75"/>
    </row>
    <row r="2081" spans="1:38" x14ac:dyDescent="0.2">
      <c r="A2081" s="31"/>
      <c r="B2081" s="83"/>
      <c r="D2081" s="86"/>
      <c r="E2081" s="75"/>
      <c r="G2081" s="86"/>
      <c r="H2081" s="75"/>
      <c r="J2081" s="86"/>
      <c r="K2081" s="75"/>
      <c r="M2081" s="86"/>
      <c r="N2081" s="75"/>
      <c r="P2081" s="86"/>
      <c r="Q2081" s="75"/>
      <c r="S2081" s="86"/>
      <c r="T2081" s="75"/>
      <c r="V2081" s="86"/>
      <c r="W2081" s="75"/>
      <c r="Y2081" s="86"/>
      <c r="Z2081" s="75"/>
      <c r="AB2081" s="86"/>
      <c r="AC2081" s="75"/>
      <c r="AE2081" s="86"/>
      <c r="AF2081" s="75"/>
      <c r="AH2081" s="86"/>
      <c r="AI2081" s="75"/>
      <c r="AK2081" s="86"/>
      <c r="AL2081" s="75"/>
    </row>
    <row r="2082" spans="1:38" x14ac:dyDescent="0.2">
      <c r="A2082" s="31"/>
      <c r="B2082" s="83"/>
      <c r="D2082" s="86"/>
      <c r="E2082" s="75"/>
      <c r="G2082" s="86"/>
      <c r="H2082" s="75"/>
      <c r="J2082" s="86"/>
      <c r="K2082" s="75"/>
      <c r="M2082" s="86"/>
      <c r="N2082" s="75"/>
      <c r="P2082" s="86"/>
      <c r="Q2082" s="75"/>
      <c r="S2082" s="86"/>
      <c r="T2082" s="75"/>
      <c r="V2082" s="86"/>
      <c r="W2082" s="75"/>
      <c r="Y2082" s="86"/>
      <c r="Z2082" s="75"/>
      <c r="AB2082" s="86"/>
      <c r="AC2082" s="75"/>
      <c r="AE2082" s="86"/>
      <c r="AF2082" s="75"/>
      <c r="AH2082" s="86"/>
      <c r="AI2082" s="75"/>
      <c r="AK2082" s="86"/>
      <c r="AL2082" s="75"/>
    </row>
    <row r="2083" spans="1:38" x14ac:dyDescent="0.2">
      <c r="A2083" s="31"/>
      <c r="B2083" s="83"/>
      <c r="D2083" s="86"/>
      <c r="E2083" s="75"/>
      <c r="G2083" s="86"/>
      <c r="H2083" s="75"/>
      <c r="J2083" s="86"/>
      <c r="K2083" s="75"/>
      <c r="M2083" s="86"/>
      <c r="N2083" s="75"/>
      <c r="P2083" s="86"/>
      <c r="Q2083" s="75"/>
      <c r="S2083" s="86"/>
      <c r="T2083" s="75"/>
      <c r="V2083" s="86"/>
      <c r="W2083" s="75"/>
      <c r="Y2083" s="86"/>
      <c r="Z2083" s="75"/>
      <c r="AB2083" s="86"/>
      <c r="AC2083" s="75"/>
      <c r="AE2083" s="86"/>
      <c r="AF2083" s="75"/>
      <c r="AH2083" s="86"/>
      <c r="AI2083" s="75"/>
      <c r="AK2083" s="86"/>
      <c r="AL2083" s="75"/>
    </row>
    <row r="2084" spans="1:38" x14ac:dyDescent="0.2">
      <c r="A2084" s="31"/>
      <c r="B2084" s="83"/>
      <c r="D2084" s="86"/>
      <c r="E2084" s="75"/>
      <c r="G2084" s="86"/>
      <c r="H2084" s="75"/>
      <c r="J2084" s="86"/>
      <c r="K2084" s="75"/>
      <c r="M2084" s="86"/>
      <c r="N2084" s="75"/>
      <c r="P2084" s="86"/>
      <c r="Q2084" s="75"/>
      <c r="S2084" s="86"/>
      <c r="T2084" s="75"/>
      <c r="V2084" s="86"/>
      <c r="W2084" s="75"/>
      <c r="Y2084" s="86"/>
      <c r="Z2084" s="75"/>
      <c r="AB2084" s="86"/>
      <c r="AC2084" s="75"/>
      <c r="AE2084" s="86"/>
      <c r="AF2084" s="75"/>
      <c r="AH2084" s="86"/>
      <c r="AI2084" s="75"/>
      <c r="AK2084" s="86"/>
      <c r="AL2084" s="75"/>
    </row>
    <row r="2085" spans="1:38" x14ac:dyDescent="0.2">
      <c r="A2085" s="31"/>
      <c r="B2085" s="83"/>
      <c r="D2085" s="86"/>
      <c r="E2085" s="75"/>
      <c r="G2085" s="86"/>
      <c r="H2085" s="75"/>
      <c r="J2085" s="86"/>
      <c r="K2085" s="75"/>
      <c r="M2085" s="86"/>
      <c r="N2085" s="75"/>
      <c r="P2085" s="86"/>
      <c r="Q2085" s="75"/>
      <c r="S2085" s="86"/>
      <c r="T2085" s="75"/>
      <c r="V2085" s="86"/>
      <c r="W2085" s="75"/>
      <c r="Y2085" s="86"/>
      <c r="Z2085" s="75"/>
      <c r="AB2085" s="86"/>
      <c r="AC2085" s="75"/>
      <c r="AE2085" s="86"/>
      <c r="AF2085" s="75"/>
      <c r="AH2085" s="86"/>
      <c r="AI2085" s="75"/>
      <c r="AK2085" s="86"/>
      <c r="AL2085" s="75"/>
    </row>
    <row r="2086" spans="1:38" x14ac:dyDescent="0.2">
      <c r="A2086" s="31"/>
      <c r="B2086" s="83"/>
      <c r="D2086" s="86"/>
      <c r="E2086" s="75"/>
      <c r="G2086" s="86"/>
      <c r="H2086" s="75"/>
      <c r="J2086" s="86"/>
      <c r="K2086" s="75"/>
      <c r="M2086" s="86"/>
      <c r="N2086" s="75"/>
      <c r="P2086" s="86"/>
      <c r="Q2086" s="75"/>
      <c r="S2086" s="86"/>
      <c r="T2086" s="75"/>
      <c r="V2086" s="86"/>
      <c r="W2086" s="75"/>
      <c r="Y2086" s="86"/>
      <c r="Z2086" s="75"/>
      <c r="AB2086" s="86"/>
      <c r="AC2086" s="75"/>
      <c r="AE2086" s="86"/>
      <c r="AF2086" s="75"/>
      <c r="AH2086" s="86"/>
      <c r="AI2086" s="75"/>
      <c r="AK2086" s="86"/>
      <c r="AL2086" s="75"/>
    </row>
    <row r="2087" spans="1:38" x14ac:dyDescent="0.2">
      <c r="A2087" s="31"/>
      <c r="B2087" s="83"/>
      <c r="D2087" s="86"/>
      <c r="E2087" s="75"/>
      <c r="G2087" s="86"/>
      <c r="H2087" s="75"/>
      <c r="J2087" s="86"/>
      <c r="K2087" s="75"/>
      <c r="M2087" s="86"/>
      <c r="N2087" s="75"/>
      <c r="P2087" s="86"/>
      <c r="Q2087" s="75"/>
      <c r="S2087" s="86"/>
      <c r="T2087" s="75"/>
      <c r="V2087" s="86"/>
      <c r="W2087" s="75"/>
      <c r="Y2087" s="86"/>
      <c r="Z2087" s="75"/>
      <c r="AB2087" s="86"/>
      <c r="AC2087" s="75"/>
      <c r="AE2087" s="86"/>
      <c r="AF2087" s="75"/>
      <c r="AH2087" s="86"/>
      <c r="AI2087" s="75"/>
      <c r="AK2087" s="86"/>
      <c r="AL2087" s="75"/>
    </row>
    <row r="2088" spans="1:38" x14ac:dyDescent="0.2">
      <c r="A2088" s="31"/>
      <c r="B2088" s="83"/>
      <c r="D2088" s="86"/>
      <c r="E2088" s="75"/>
      <c r="G2088" s="86"/>
      <c r="H2088" s="75"/>
      <c r="J2088" s="86"/>
      <c r="K2088" s="75"/>
      <c r="M2088" s="86"/>
      <c r="N2088" s="75"/>
      <c r="P2088" s="86"/>
      <c r="Q2088" s="75"/>
      <c r="S2088" s="86"/>
      <c r="T2088" s="75"/>
      <c r="V2088" s="86"/>
      <c r="W2088" s="75"/>
      <c r="Y2088" s="86"/>
      <c r="Z2088" s="75"/>
      <c r="AB2088" s="86"/>
      <c r="AC2088" s="75"/>
      <c r="AE2088" s="86"/>
      <c r="AF2088" s="75"/>
      <c r="AH2088" s="86"/>
      <c r="AI2088" s="75"/>
      <c r="AK2088" s="86"/>
      <c r="AL2088" s="75"/>
    </row>
    <row r="2089" spans="1:38" x14ac:dyDescent="0.2">
      <c r="A2089" s="31"/>
      <c r="B2089" s="83"/>
      <c r="D2089" s="86"/>
      <c r="E2089" s="75"/>
      <c r="G2089" s="86"/>
      <c r="H2089" s="75"/>
      <c r="J2089" s="86"/>
      <c r="K2089" s="75"/>
      <c r="M2089" s="86"/>
      <c r="N2089" s="75"/>
      <c r="P2089" s="86"/>
      <c r="Q2089" s="75"/>
      <c r="S2089" s="86"/>
      <c r="T2089" s="75"/>
      <c r="V2089" s="86"/>
      <c r="W2089" s="75"/>
      <c r="Y2089" s="86"/>
      <c r="Z2089" s="75"/>
      <c r="AB2089" s="86"/>
      <c r="AC2089" s="75"/>
      <c r="AE2089" s="86"/>
      <c r="AF2089" s="75"/>
      <c r="AH2089" s="86"/>
      <c r="AI2089" s="75"/>
      <c r="AK2089" s="86"/>
      <c r="AL2089" s="75"/>
    </row>
    <row r="2090" spans="1:38" x14ac:dyDescent="0.2">
      <c r="A2090" s="31"/>
      <c r="B2090" s="83"/>
      <c r="D2090" s="86"/>
      <c r="E2090" s="75"/>
      <c r="G2090" s="86"/>
      <c r="H2090" s="75"/>
      <c r="J2090" s="86"/>
      <c r="K2090" s="75"/>
      <c r="M2090" s="86"/>
      <c r="N2090" s="75"/>
      <c r="P2090" s="86"/>
      <c r="Q2090" s="75"/>
      <c r="S2090" s="86"/>
      <c r="T2090" s="75"/>
      <c r="V2090" s="86"/>
      <c r="W2090" s="75"/>
      <c r="Y2090" s="86"/>
      <c r="Z2090" s="75"/>
      <c r="AB2090" s="86"/>
      <c r="AC2090" s="75"/>
      <c r="AE2090" s="86"/>
      <c r="AF2090" s="75"/>
      <c r="AH2090" s="86"/>
      <c r="AI2090" s="75"/>
      <c r="AK2090" s="86"/>
      <c r="AL2090" s="75"/>
    </row>
    <row r="2091" spans="1:38" x14ac:dyDescent="0.2">
      <c r="A2091" s="31"/>
      <c r="B2091" s="83"/>
      <c r="D2091" s="86"/>
      <c r="E2091" s="75"/>
      <c r="G2091" s="86"/>
      <c r="H2091" s="75"/>
      <c r="J2091" s="86"/>
      <c r="K2091" s="75"/>
      <c r="M2091" s="86"/>
      <c r="N2091" s="75"/>
      <c r="P2091" s="86"/>
      <c r="Q2091" s="75"/>
      <c r="S2091" s="86"/>
      <c r="T2091" s="75"/>
      <c r="V2091" s="86"/>
      <c r="W2091" s="75"/>
      <c r="Y2091" s="86"/>
      <c r="Z2091" s="75"/>
      <c r="AB2091" s="86"/>
      <c r="AC2091" s="75"/>
      <c r="AE2091" s="86"/>
      <c r="AF2091" s="75"/>
      <c r="AH2091" s="86"/>
      <c r="AI2091" s="75"/>
      <c r="AK2091" s="86"/>
      <c r="AL2091" s="75"/>
    </row>
    <row r="2092" spans="1:38" x14ac:dyDescent="0.2">
      <c r="A2092" s="31"/>
      <c r="B2092" s="83"/>
      <c r="D2092" s="86"/>
      <c r="E2092" s="75"/>
      <c r="G2092" s="86"/>
      <c r="H2092" s="75"/>
      <c r="J2092" s="86"/>
      <c r="K2092" s="75"/>
      <c r="M2092" s="86"/>
      <c r="N2092" s="75"/>
      <c r="P2092" s="86"/>
      <c r="Q2092" s="75"/>
      <c r="S2092" s="86"/>
      <c r="T2092" s="75"/>
      <c r="V2092" s="86"/>
      <c r="W2092" s="75"/>
      <c r="Y2092" s="86"/>
      <c r="Z2092" s="75"/>
      <c r="AB2092" s="86"/>
      <c r="AC2092" s="75"/>
      <c r="AE2092" s="86"/>
      <c r="AF2092" s="75"/>
      <c r="AH2092" s="86"/>
      <c r="AI2092" s="75"/>
      <c r="AK2092" s="86"/>
      <c r="AL2092" s="75"/>
    </row>
    <row r="2093" spans="1:38" x14ac:dyDescent="0.2">
      <c r="A2093" s="31"/>
      <c r="B2093" s="83"/>
      <c r="D2093" s="86"/>
      <c r="E2093" s="75"/>
      <c r="G2093" s="86"/>
      <c r="H2093" s="75"/>
      <c r="J2093" s="86"/>
      <c r="K2093" s="75"/>
      <c r="M2093" s="86"/>
      <c r="N2093" s="75"/>
      <c r="P2093" s="86"/>
      <c r="Q2093" s="75"/>
      <c r="S2093" s="86"/>
      <c r="T2093" s="75"/>
      <c r="V2093" s="86"/>
      <c r="W2093" s="75"/>
      <c r="Y2093" s="86"/>
      <c r="Z2093" s="75"/>
      <c r="AB2093" s="86"/>
      <c r="AC2093" s="75"/>
      <c r="AE2093" s="86"/>
      <c r="AF2093" s="75"/>
      <c r="AH2093" s="86"/>
      <c r="AI2093" s="75"/>
      <c r="AK2093" s="86"/>
      <c r="AL2093" s="75"/>
    </row>
    <row r="2094" spans="1:38" x14ac:dyDescent="0.2">
      <c r="A2094" s="31"/>
      <c r="B2094" s="83"/>
      <c r="D2094" s="86"/>
      <c r="E2094" s="75"/>
      <c r="G2094" s="86"/>
      <c r="H2094" s="75"/>
      <c r="J2094" s="86"/>
      <c r="K2094" s="75"/>
      <c r="M2094" s="86"/>
      <c r="N2094" s="75"/>
      <c r="P2094" s="86"/>
      <c r="Q2094" s="75"/>
      <c r="S2094" s="86"/>
      <c r="T2094" s="75"/>
      <c r="V2094" s="86"/>
      <c r="W2094" s="75"/>
      <c r="Y2094" s="86"/>
      <c r="Z2094" s="75"/>
      <c r="AB2094" s="86"/>
      <c r="AC2094" s="75"/>
      <c r="AE2094" s="86"/>
      <c r="AF2094" s="75"/>
      <c r="AH2094" s="86"/>
      <c r="AI2094" s="75"/>
      <c r="AK2094" s="86"/>
      <c r="AL2094" s="75"/>
    </row>
    <row r="2095" spans="1:38" x14ac:dyDescent="0.2">
      <c r="A2095" s="31"/>
      <c r="B2095" s="83"/>
      <c r="D2095" s="86"/>
      <c r="E2095" s="75"/>
      <c r="G2095" s="86"/>
      <c r="H2095" s="75"/>
      <c r="J2095" s="86"/>
      <c r="K2095" s="75"/>
      <c r="M2095" s="86"/>
      <c r="N2095" s="75"/>
      <c r="P2095" s="86"/>
      <c r="Q2095" s="75"/>
      <c r="S2095" s="86"/>
      <c r="T2095" s="75"/>
      <c r="V2095" s="86"/>
      <c r="W2095" s="75"/>
      <c r="Y2095" s="86"/>
      <c r="Z2095" s="75"/>
      <c r="AB2095" s="86"/>
      <c r="AC2095" s="75"/>
      <c r="AE2095" s="86"/>
      <c r="AF2095" s="75"/>
      <c r="AH2095" s="86"/>
      <c r="AI2095" s="75"/>
      <c r="AK2095" s="86"/>
      <c r="AL2095" s="75"/>
    </row>
    <row r="2096" spans="1:38" x14ac:dyDescent="0.2">
      <c r="A2096" s="31"/>
      <c r="B2096" s="83"/>
      <c r="D2096" s="86"/>
      <c r="E2096" s="75"/>
      <c r="G2096" s="86"/>
      <c r="H2096" s="75"/>
      <c r="J2096" s="86"/>
      <c r="K2096" s="75"/>
      <c r="M2096" s="86"/>
      <c r="N2096" s="75"/>
      <c r="P2096" s="86"/>
      <c r="Q2096" s="75"/>
      <c r="S2096" s="86"/>
      <c r="T2096" s="75"/>
      <c r="V2096" s="86"/>
      <c r="W2096" s="75"/>
      <c r="Y2096" s="86"/>
      <c r="Z2096" s="75"/>
      <c r="AB2096" s="86"/>
      <c r="AC2096" s="75"/>
      <c r="AE2096" s="86"/>
      <c r="AF2096" s="75"/>
      <c r="AH2096" s="86"/>
      <c r="AI2096" s="75"/>
      <c r="AK2096" s="86"/>
      <c r="AL2096" s="75"/>
    </row>
    <row r="2097" spans="1:38" x14ac:dyDescent="0.2">
      <c r="A2097" s="31"/>
      <c r="B2097" s="83"/>
      <c r="D2097" s="86"/>
      <c r="E2097" s="75"/>
      <c r="G2097" s="86"/>
      <c r="H2097" s="75"/>
      <c r="J2097" s="86"/>
      <c r="K2097" s="75"/>
      <c r="M2097" s="86"/>
      <c r="N2097" s="75"/>
      <c r="P2097" s="86"/>
      <c r="Q2097" s="75"/>
      <c r="S2097" s="86"/>
      <c r="T2097" s="75"/>
      <c r="V2097" s="86"/>
      <c r="W2097" s="75"/>
      <c r="Y2097" s="86"/>
      <c r="Z2097" s="75"/>
      <c r="AB2097" s="86"/>
      <c r="AC2097" s="75"/>
      <c r="AE2097" s="86"/>
      <c r="AF2097" s="75"/>
      <c r="AH2097" s="86"/>
      <c r="AI2097" s="75"/>
      <c r="AK2097" s="86"/>
      <c r="AL2097" s="75"/>
    </row>
    <row r="2098" spans="1:38" x14ac:dyDescent="0.2">
      <c r="A2098" s="31"/>
      <c r="B2098" s="83"/>
      <c r="D2098" s="86"/>
      <c r="E2098" s="75"/>
      <c r="G2098" s="86"/>
      <c r="H2098" s="75"/>
      <c r="J2098" s="86"/>
      <c r="K2098" s="75"/>
      <c r="M2098" s="86"/>
      <c r="N2098" s="75"/>
      <c r="P2098" s="86"/>
      <c r="Q2098" s="75"/>
      <c r="S2098" s="86"/>
      <c r="T2098" s="75"/>
      <c r="V2098" s="86"/>
      <c r="W2098" s="75"/>
      <c r="Y2098" s="86"/>
      <c r="Z2098" s="75"/>
      <c r="AB2098" s="86"/>
      <c r="AC2098" s="75"/>
      <c r="AE2098" s="86"/>
      <c r="AF2098" s="75"/>
      <c r="AH2098" s="86"/>
      <c r="AI2098" s="75"/>
      <c r="AK2098" s="86"/>
      <c r="AL2098" s="75"/>
    </row>
    <row r="2099" spans="1:38" x14ac:dyDescent="0.2">
      <c r="A2099" s="31"/>
      <c r="B2099" s="83"/>
      <c r="D2099" s="86"/>
      <c r="E2099" s="75"/>
      <c r="G2099" s="86"/>
      <c r="H2099" s="75"/>
      <c r="J2099" s="86"/>
      <c r="K2099" s="75"/>
      <c r="M2099" s="86"/>
      <c r="N2099" s="75"/>
      <c r="P2099" s="86"/>
      <c r="Q2099" s="75"/>
      <c r="S2099" s="86"/>
      <c r="T2099" s="75"/>
      <c r="V2099" s="86"/>
      <c r="W2099" s="75"/>
      <c r="Y2099" s="86"/>
      <c r="Z2099" s="75"/>
      <c r="AB2099" s="86"/>
      <c r="AC2099" s="75"/>
      <c r="AE2099" s="86"/>
      <c r="AF2099" s="75"/>
      <c r="AH2099" s="86"/>
      <c r="AI2099" s="75"/>
      <c r="AK2099" s="86"/>
      <c r="AL2099" s="75"/>
    </row>
    <row r="2100" spans="1:38" x14ac:dyDescent="0.2">
      <c r="A2100" s="31"/>
      <c r="B2100" s="83"/>
      <c r="D2100" s="86"/>
      <c r="E2100" s="75"/>
      <c r="G2100" s="86"/>
      <c r="H2100" s="75"/>
      <c r="J2100" s="86"/>
      <c r="K2100" s="75"/>
      <c r="M2100" s="86"/>
      <c r="N2100" s="75"/>
      <c r="P2100" s="86"/>
      <c r="Q2100" s="75"/>
      <c r="S2100" s="86"/>
      <c r="T2100" s="75"/>
      <c r="V2100" s="86"/>
      <c r="W2100" s="75"/>
      <c r="Y2100" s="86"/>
      <c r="Z2100" s="75"/>
      <c r="AB2100" s="86"/>
      <c r="AC2100" s="75"/>
      <c r="AE2100" s="86"/>
      <c r="AF2100" s="75"/>
      <c r="AH2100" s="86"/>
      <c r="AI2100" s="75"/>
      <c r="AK2100" s="86"/>
      <c r="AL2100" s="75"/>
    </row>
    <row r="2101" spans="1:38" x14ac:dyDescent="0.2">
      <c r="A2101" s="31"/>
      <c r="B2101" s="83"/>
      <c r="D2101" s="86"/>
      <c r="E2101" s="75"/>
      <c r="G2101" s="86"/>
      <c r="H2101" s="75"/>
      <c r="J2101" s="86"/>
      <c r="K2101" s="75"/>
      <c r="M2101" s="86"/>
      <c r="N2101" s="75"/>
      <c r="P2101" s="86"/>
      <c r="Q2101" s="75"/>
      <c r="S2101" s="86"/>
      <c r="T2101" s="75"/>
      <c r="V2101" s="86"/>
      <c r="W2101" s="75"/>
      <c r="Y2101" s="86"/>
      <c r="Z2101" s="75"/>
      <c r="AB2101" s="86"/>
      <c r="AC2101" s="75"/>
      <c r="AE2101" s="86"/>
      <c r="AF2101" s="75"/>
      <c r="AH2101" s="86"/>
      <c r="AI2101" s="75"/>
      <c r="AK2101" s="86"/>
      <c r="AL2101" s="75"/>
    </row>
    <row r="2102" spans="1:38" x14ac:dyDescent="0.2">
      <c r="A2102" s="31"/>
      <c r="B2102" s="83"/>
      <c r="D2102" s="86"/>
      <c r="E2102" s="75"/>
      <c r="G2102" s="86"/>
      <c r="H2102" s="75"/>
      <c r="J2102" s="86"/>
      <c r="K2102" s="75"/>
      <c r="M2102" s="86"/>
      <c r="N2102" s="75"/>
      <c r="P2102" s="86"/>
      <c r="Q2102" s="75"/>
      <c r="S2102" s="86"/>
      <c r="T2102" s="75"/>
      <c r="V2102" s="86"/>
      <c r="W2102" s="75"/>
      <c r="Y2102" s="86"/>
      <c r="Z2102" s="75"/>
      <c r="AB2102" s="86"/>
      <c r="AC2102" s="75"/>
      <c r="AE2102" s="86"/>
      <c r="AF2102" s="75"/>
      <c r="AH2102" s="86"/>
      <c r="AI2102" s="75"/>
      <c r="AK2102" s="86"/>
      <c r="AL2102" s="75"/>
    </row>
    <row r="2103" spans="1:38" x14ac:dyDescent="0.2">
      <c r="A2103" s="31"/>
      <c r="B2103" s="83"/>
      <c r="D2103" s="86"/>
      <c r="E2103" s="75"/>
      <c r="G2103" s="86"/>
      <c r="H2103" s="75"/>
      <c r="J2103" s="86"/>
      <c r="K2103" s="75"/>
      <c r="M2103" s="86"/>
      <c r="N2103" s="75"/>
      <c r="P2103" s="86"/>
      <c r="Q2103" s="75"/>
      <c r="S2103" s="86"/>
      <c r="T2103" s="75"/>
      <c r="V2103" s="86"/>
      <c r="W2103" s="75"/>
      <c r="Y2103" s="86"/>
      <c r="Z2103" s="75"/>
      <c r="AB2103" s="86"/>
      <c r="AC2103" s="75"/>
      <c r="AE2103" s="86"/>
      <c r="AF2103" s="75"/>
      <c r="AH2103" s="86"/>
      <c r="AI2103" s="75"/>
      <c r="AK2103" s="86"/>
      <c r="AL2103" s="75"/>
    </row>
    <row r="2104" spans="1:38" x14ac:dyDescent="0.2">
      <c r="A2104" s="31"/>
      <c r="B2104" s="83"/>
      <c r="D2104" s="86"/>
      <c r="E2104" s="75"/>
      <c r="G2104" s="86"/>
      <c r="H2104" s="75"/>
      <c r="J2104" s="86"/>
      <c r="K2104" s="75"/>
      <c r="M2104" s="86"/>
      <c r="N2104" s="75"/>
      <c r="P2104" s="86"/>
      <c r="Q2104" s="75"/>
      <c r="S2104" s="86"/>
      <c r="T2104" s="75"/>
      <c r="V2104" s="86"/>
      <c r="W2104" s="75"/>
      <c r="Y2104" s="86"/>
      <c r="Z2104" s="75"/>
      <c r="AB2104" s="86"/>
      <c r="AC2104" s="75"/>
      <c r="AE2104" s="86"/>
      <c r="AF2104" s="75"/>
      <c r="AH2104" s="86"/>
      <c r="AI2104" s="75"/>
      <c r="AK2104" s="86"/>
      <c r="AL2104" s="75"/>
    </row>
    <row r="2105" spans="1:38" x14ac:dyDescent="0.2">
      <c r="A2105" s="31"/>
      <c r="B2105" s="83"/>
      <c r="D2105" s="86"/>
      <c r="E2105" s="75"/>
      <c r="G2105" s="86"/>
      <c r="H2105" s="75"/>
      <c r="J2105" s="86"/>
      <c r="K2105" s="75"/>
      <c r="M2105" s="86"/>
      <c r="N2105" s="75"/>
      <c r="P2105" s="86"/>
      <c r="Q2105" s="75"/>
      <c r="S2105" s="86"/>
      <c r="T2105" s="75"/>
      <c r="V2105" s="86"/>
      <c r="W2105" s="75"/>
      <c r="Y2105" s="86"/>
      <c r="Z2105" s="75"/>
      <c r="AB2105" s="86"/>
      <c r="AC2105" s="75"/>
      <c r="AE2105" s="86"/>
      <c r="AF2105" s="75"/>
      <c r="AH2105" s="86"/>
      <c r="AI2105" s="75"/>
      <c r="AK2105" s="86"/>
      <c r="AL2105" s="75"/>
    </row>
    <row r="2106" spans="1:38" x14ac:dyDescent="0.2">
      <c r="A2106" s="31"/>
      <c r="B2106" s="83"/>
      <c r="D2106" s="86"/>
      <c r="E2106" s="75"/>
      <c r="G2106" s="86"/>
      <c r="H2106" s="75"/>
      <c r="J2106" s="86"/>
      <c r="K2106" s="75"/>
      <c r="M2106" s="86"/>
      <c r="N2106" s="75"/>
      <c r="P2106" s="86"/>
      <c r="Q2106" s="75"/>
      <c r="S2106" s="86"/>
      <c r="T2106" s="75"/>
      <c r="V2106" s="86"/>
      <c r="W2106" s="75"/>
      <c r="Y2106" s="86"/>
      <c r="Z2106" s="75"/>
      <c r="AB2106" s="86"/>
      <c r="AC2106" s="75"/>
      <c r="AE2106" s="86"/>
      <c r="AF2106" s="75"/>
      <c r="AH2106" s="86"/>
      <c r="AI2106" s="75"/>
      <c r="AK2106" s="86"/>
      <c r="AL2106" s="75"/>
    </row>
    <row r="2107" spans="1:38" x14ac:dyDescent="0.2">
      <c r="A2107" s="31"/>
      <c r="B2107" s="83"/>
      <c r="D2107" s="86"/>
      <c r="E2107" s="75"/>
      <c r="G2107" s="86"/>
      <c r="H2107" s="75"/>
      <c r="J2107" s="86"/>
      <c r="K2107" s="75"/>
      <c r="M2107" s="86"/>
      <c r="N2107" s="75"/>
      <c r="P2107" s="86"/>
      <c r="Q2107" s="75"/>
      <c r="S2107" s="86"/>
      <c r="T2107" s="75"/>
      <c r="V2107" s="86"/>
      <c r="W2107" s="75"/>
      <c r="Y2107" s="86"/>
      <c r="Z2107" s="75"/>
      <c r="AB2107" s="86"/>
      <c r="AC2107" s="75"/>
      <c r="AE2107" s="86"/>
      <c r="AF2107" s="75"/>
      <c r="AH2107" s="86"/>
      <c r="AI2107" s="75"/>
      <c r="AK2107" s="86"/>
      <c r="AL2107" s="75"/>
    </row>
    <row r="2108" spans="1:38" x14ac:dyDescent="0.2">
      <c r="A2108" s="31"/>
      <c r="B2108" s="83"/>
      <c r="D2108" s="86"/>
      <c r="E2108" s="75"/>
      <c r="G2108" s="86"/>
      <c r="H2108" s="75"/>
      <c r="J2108" s="86"/>
      <c r="K2108" s="75"/>
      <c r="M2108" s="86"/>
      <c r="N2108" s="75"/>
      <c r="P2108" s="86"/>
      <c r="Q2108" s="75"/>
      <c r="S2108" s="86"/>
      <c r="T2108" s="75"/>
      <c r="V2108" s="86"/>
      <c r="W2108" s="75"/>
      <c r="Y2108" s="86"/>
      <c r="Z2108" s="75"/>
      <c r="AB2108" s="86"/>
      <c r="AC2108" s="75"/>
      <c r="AE2108" s="86"/>
      <c r="AF2108" s="75"/>
      <c r="AH2108" s="86"/>
      <c r="AI2108" s="75"/>
      <c r="AK2108" s="86"/>
      <c r="AL2108" s="75"/>
    </row>
    <row r="2109" spans="1:38" x14ac:dyDescent="0.2">
      <c r="A2109" s="31"/>
      <c r="B2109" s="83"/>
      <c r="D2109" s="86"/>
      <c r="E2109" s="75"/>
      <c r="G2109" s="86"/>
      <c r="H2109" s="75"/>
      <c r="J2109" s="86"/>
      <c r="K2109" s="75"/>
      <c r="M2109" s="86"/>
      <c r="N2109" s="75"/>
      <c r="P2109" s="86"/>
      <c r="Q2109" s="75"/>
      <c r="S2109" s="86"/>
      <c r="T2109" s="75"/>
      <c r="V2109" s="86"/>
      <c r="W2109" s="75"/>
      <c r="Y2109" s="86"/>
      <c r="Z2109" s="75"/>
      <c r="AB2109" s="86"/>
      <c r="AC2109" s="75"/>
      <c r="AE2109" s="86"/>
      <c r="AF2109" s="75"/>
      <c r="AH2109" s="86"/>
      <c r="AI2109" s="75"/>
      <c r="AK2109" s="86"/>
      <c r="AL2109" s="75"/>
    </row>
    <row r="2110" spans="1:38" x14ac:dyDescent="0.2">
      <c r="A2110" s="31"/>
      <c r="B2110" s="83"/>
      <c r="D2110" s="86"/>
      <c r="E2110" s="75"/>
      <c r="G2110" s="86"/>
      <c r="H2110" s="75"/>
      <c r="J2110" s="86"/>
      <c r="K2110" s="75"/>
      <c r="M2110" s="86"/>
      <c r="N2110" s="75"/>
      <c r="P2110" s="86"/>
      <c r="Q2110" s="75"/>
      <c r="S2110" s="86"/>
      <c r="T2110" s="75"/>
      <c r="V2110" s="86"/>
      <c r="W2110" s="75"/>
      <c r="Y2110" s="86"/>
      <c r="Z2110" s="75"/>
      <c r="AB2110" s="86"/>
      <c r="AC2110" s="75"/>
      <c r="AE2110" s="86"/>
      <c r="AF2110" s="75"/>
      <c r="AH2110" s="86"/>
      <c r="AI2110" s="75"/>
      <c r="AK2110" s="86"/>
      <c r="AL2110" s="75"/>
    </row>
    <row r="2111" spans="1:38" x14ac:dyDescent="0.2">
      <c r="A2111" s="31"/>
      <c r="B2111" s="83"/>
      <c r="D2111" s="86"/>
      <c r="E2111" s="75"/>
      <c r="G2111" s="86"/>
      <c r="H2111" s="75"/>
      <c r="J2111" s="86"/>
      <c r="K2111" s="75"/>
      <c r="M2111" s="86"/>
      <c r="N2111" s="75"/>
      <c r="P2111" s="86"/>
      <c r="Q2111" s="75"/>
      <c r="S2111" s="86"/>
      <c r="T2111" s="75"/>
      <c r="V2111" s="86"/>
      <c r="W2111" s="75"/>
      <c r="Y2111" s="86"/>
      <c r="Z2111" s="75"/>
      <c r="AB2111" s="86"/>
      <c r="AC2111" s="75"/>
      <c r="AE2111" s="86"/>
      <c r="AF2111" s="75"/>
      <c r="AH2111" s="86"/>
      <c r="AI2111" s="75"/>
      <c r="AK2111" s="86"/>
      <c r="AL2111" s="75"/>
    </row>
    <row r="2112" spans="1:38" x14ac:dyDescent="0.2">
      <c r="A2112" s="31"/>
      <c r="B2112" s="83"/>
      <c r="D2112" s="86"/>
      <c r="E2112" s="75"/>
      <c r="G2112" s="86"/>
      <c r="H2112" s="75"/>
      <c r="J2112" s="86"/>
      <c r="K2112" s="75"/>
      <c r="M2112" s="86"/>
      <c r="N2112" s="75"/>
      <c r="P2112" s="86"/>
      <c r="Q2112" s="75"/>
      <c r="S2112" s="86"/>
      <c r="T2112" s="75"/>
      <c r="V2112" s="86"/>
      <c r="W2112" s="75"/>
      <c r="Y2112" s="86"/>
      <c r="Z2112" s="75"/>
      <c r="AB2112" s="86"/>
      <c r="AC2112" s="75"/>
      <c r="AE2112" s="86"/>
      <c r="AF2112" s="75"/>
      <c r="AH2112" s="86"/>
      <c r="AI2112" s="75"/>
      <c r="AK2112" s="86"/>
      <c r="AL2112" s="75"/>
    </row>
    <row r="2113" spans="1:38" x14ac:dyDescent="0.2">
      <c r="A2113" s="31"/>
      <c r="B2113" s="83"/>
      <c r="D2113" s="86"/>
      <c r="E2113" s="75"/>
      <c r="G2113" s="86"/>
      <c r="H2113" s="75"/>
      <c r="J2113" s="86"/>
      <c r="K2113" s="75"/>
      <c r="M2113" s="86"/>
      <c r="N2113" s="75"/>
      <c r="P2113" s="86"/>
      <c r="Q2113" s="75"/>
      <c r="S2113" s="86"/>
      <c r="T2113" s="75"/>
      <c r="V2113" s="86"/>
      <c r="W2113" s="75"/>
      <c r="Y2113" s="86"/>
      <c r="Z2113" s="75"/>
      <c r="AB2113" s="86"/>
      <c r="AC2113" s="75"/>
      <c r="AE2113" s="86"/>
      <c r="AF2113" s="75"/>
      <c r="AH2113" s="86"/>
      <c r="AI2113" s="75"/>
      <c r="AK2113" s="86"/>
      <c r="AL2113" s="75"/>
    </row>
    <row r="2114" spans="1:38" x14ac:dyDescent="0.2">
      <c r="A2114" s="31"/>
      <c r="B2114" s="83"/>
      <c r="D2114" s="86"/>
      <c r="E2114" s="75"/>
      <c r="G2114" s="86"/>
      <c r="H2114" s="75"/>
      <c r="J2114" s="86"/>
      <c r="K2114" s="75"/>
      <c r="M2114" s="86"/>
      <c r="N2114" s="75"/>
      <c r="P2114" s="86"/>
      <c r="Q2114" s="75"/>
      <c r="S2114" s="86"/>
      <c r="T2114" s="75"/>
      <c r="V2114" s="86"/>
      <c r="W2114" s="75"/>
      <c r="Y2114" s="86"/>
      <c r="Z2114" s="75"/>
      <c r="AB2114" s="86"/>
      <c r="AC2114" s="75"/>
      <c r="AE2114" s="86"/>
      <c r="AF2114" s="75"/>
      <c r="AH2114" s="86"/>
      <c r="AI2114" s="75"/>
      <c r="AK2114" s="86"/>
      <c r="AL2114" s="75"/>
    </row>
    <row r="2115" spans="1:38" x14ac:dyDescent="0.2">
      <c r="A2115" s="31"/>
      <c r="B2115" s="83"/>
      <c r="D2115" s="86"/>
      <c r="E2115" s="75"/>
      <c r="G2115" s="86"/>
      <c r="H2115" s="75"/>
      <c r="J2115" s="86"/>
      <c r="K2115" s="75"/>
      <c r="M2115" s="86"/>
      <c r="N2115" s="75"/>
      <c r="P2115" s="86"/>
      <c r="Q2115" s="75"/>
      <c r="S2115" s="86"/>
      <c r="T2115" s="75"/>
      <c r="V2115" s="86"/>
      <c r="W2115" s="75"/>
      <c r="Y2115" s="86"/>
      <c r="Z2115" s="75"/>
      <c r="AB2115" s="86"/>
      <c r="AC2115" s="75"/>
      <c r="AE2115" s="86"/>
      <c r="AF2115" s="75"/>
      <c r="AH2115" s="86"/>
      <c r="AI2115" s="75"/>
      <c r="AK2115" s="86"/>
      <c r="AL2115" s="75"/>
    </row>
    <row r="2116" spans="1:38" x14ac:dyDescent="0.2">
      <c r="A2116" s="31"/>
      <c r="B2116" s="83"/>
      <c r="D2116" s="86"/>
      <c r="E2116" s="75"/>
      <c r="G2116" s="86"/>
      <c r="H2116" s="75"/>
      <c r="J2116" s="86"/>
      <c r="K2116" s="75"/>
      <c r="M2116" s="86"/>
      <c r="N2116" s="75"/>
      <c r="P2116" s="86"/>
      <c r="Q2116" s="75"/>
      <c r="S2116" s="86"/>
      <c r="T2116" s="75"/>
      <c r="V2116" s="86"/>
      <c r="W2116" s="75"/>
      <c r="Y2116" s="86"/>
      <c r="Z2116" s="75"/>
      <c r="AB2116" s="86"/>
      <c r="AC2116" s="75"/>
      <c r="AE2116" s="86"/>
      <c r="AF2116" s="75"/>
      <c r="AH2116" s="86"/>
      <c r="AI2116" s="75"/>
      <c r="AK2116" s="86"/>
      <c r="AL2116" s="75"/>
    </row>
    <row r="2117" spans="1:38" x14ac:dyDescent="0.2">
      <c r="A2117" s="31"/>
      <c r="B2117" s="83"/>
      <c r="D2117" s="86"/>
      <c r="E2117" s="75"/>
      <c r="G2117" s="86"/>
      <c r="H2117" s="75"/>
      <c r="J2117" s="86"/>
      <c r="K2117" s="75"/>
      <c r="M2117" s="86"/>
      <c r="N2117" s="75"/>
      <c r="P2117" s="86"/>
      <c r="Q2117" s="75"/>
      <c r="S2117" s="86"/>
      <c r="T2117" s="75"/>
      <c r="V2117" s="86"/>
      <c r="W2117" s="75"/>
      <c r="Y2117" s="86"/>
      <c r="Z2117" s="75"/>
      <c r="AB2117" s="86"/>
      <c r="AC2117" s="75"/>
      <c r="AE2117" s="86"/>
      <c r="AF2117" s="75"/>
      <c r="AH2117" s="86"/>
      <c r="AI2117" s="75"/>
      <c r="AK2117" s="86"/>
      <c r="AL2117" s="75"/>
    </row>
    <row r="2118" spans="1:38" x14ac:dyDescent="0.2">
      <c r="A2118" s="31"/>
      <c r="B2118" s="83"/>
      <c r="D2118" s="86"/>
      <c r="E2118" s="75"/>
      <c r="G2118" s="86"/>
      <c r="H2118" s="75"/>
      <c r="J2118" s="86"/>
      <c r="K2118" s="75"/>
      <c r="M2118" s="86"/>
      <c r="N2118" s="75"/>
      <c r="P2118" s="86"/>
      <c r="Q2118" s="75"/>
      <c r="S2118" s="86"/>
      <c r="T2118" s="75"/>
      <c r="V2118" s="86"/>
      <c r="W2118" s="75"/>
      <c r="Y2118" s="86"/>
      <c r="Z2118" s="75"/>
      <c r="AB2118" s="86"/>
      <c r="AC2118" s="75"/>
      <c r="AE2118" s="86"/>
      <c r="AF2118" s="75"/>
      <c r="AH2118" s="86"/>
      <c r="AI2118" s="75"/>
      <c r="AK2118" s="86"/>
      <c r="AL2118" s="75"/>
    </row>
    <row r="2119" spans="1:38" x14ac:dyDescent="0.2">
      <c r="A2119" s="31"/>
      <c r="B2119" s="83"/>
      <c r="D2119" s="86"/>
      <c r="E2119" s="75"/>
      <c r="G2119" s="86"/>
      <c r="H2119" s="75"/>
      <c r="J2119" s="86"/>
      <c r="K2119" s="75"/>
      <c r="M2119" s="86"/>
      <c r="N2119" s="75"/>
      <c r="P2119" s="86"/>
      <c r="Q2119" s="75"/>
      <c r="S2119" s="86"/>
      <c r="T2119" s="75"/>
      <c r="V2119" s="86"/>
      <c r="W2119" s="75"/>
      <c r="Y2119" s="86"/>
      <c r="Z2119" s="75"/>
      <c r="AB2119" s="86"/>
      <c r="AC2119" s="75"/>
      <c r="AE2119" s="86"/>
      <c r="AF2119" s="75"/>
      <c r="AH2119" s="86"/>
      <c r="AI2119" s="75"/>
      <c r="AK2119" s="86"/>
      <c r="AL2119" s="75"/>
    </row>
    <row r="2120" spans="1:38" x14ac:dyDescent="0.2">
      <c r="A2120" s="31"/>
      <c r="B2120" s="83"/>
      <c r="D2120" s="86"/>
      <c r="E2120" s="75"/>
      <c r="G2120" s="86"/>
      <c r="H2120" s="75"/>
      <c r="J2120" s="86"/>
      <c r="K2120" s="75"/>
      <c r="M2120" s="86"/>
      <c r="N2120" s="75"/>
      <c r="P2120" s="86"/>
      <c r="Q2120" s="75"/>
      <c r="S2120" s="86"/>
      <c r="T2120" s="75"/>
      <c r="V2120" s="86"/>
      <c r="W2120" s="75"/>
      <c r="Y2120" s="86"/>
      <c r="Z2120" s="75"/>
      <c r="AB2120" s="86"/>
      <c r="AC2120" s="75"/>
      <c r="AE2120" s="86"/>
      <c r="AF2120" s="75"/>
      <c r="AH2120" s="86"/>
      <c r="AI2120" s="75"/>
      <c r="AK2120" s="86"/>
      <c r="AL2120" s="75"/>
    </row>
    <row r="2121" spans="1:38" x14ac:dyDescent="0.2">
      <c r="A2121" s="31"/>
      <c r="B2121" s="83"/>
      <c r="D2121" s="86"/>
      <c r="E2121" s="75"/>
      <c r="G2121" s="86"/>
      <c r="H2121" s="75"/>
      <c r="J2121" s="86"/>
      <c r="K2121" s="75"/>
      <c r="M2121" s="86"/>
      <c r="N2121" s="75"/>
      <c r="P2121" s="86"/>
      <c r="Q2121" s="75"/>
      <c r="S2121" s="86"/>
      <c r="T2121" s="75"/>
      <c r="V2121" s="86"/>
      <c r="W2121" s="75"/>
      <c r="Y2121" s="86"/>
      <c r="Z2121" s="75"/>
      <c r="AB2121" s="86"/>
      <c r="AC2121" s="75"/>
      <c r="AE2121" s="86"/>
      <c r="AF2121" s="75"/>
      <c r="AH2121" s="86"/>
      <c r="AI2121" s="75"/>
      <c r="AK2121" s="86"/>
      <c r="AL2121" s="75"/>
    </row>
    <row r="2122" spans="1:38" x14ac:dyDescent="0.2">
      <c r="A2122" s="31"/>
      <c r="B2122" s="83"/>
      <c r="D2122" s="86"/>
      <c r="E2122" s="75"/>
      <c r="G2122" s="86"/>
      <c r="H2122" s="75"/>
      <c r="J2122" s="86"/>
      <c r="K2122" s="75"/>
      <c r="M2122" s="86"/>
      <c r="N2122" s="75"/>
      <c r="P2122" s="86"/>
      <c r="Q2122" s="75"/>
      <c r="S2122" s="86"/>
      <c r="T2122" s="75"/>
      <c r="V2122" s="86"/>
      <c r="W2122" s="75"/>
      <c r="Y2122" s="86"/>
      <c r="Z2122" s="75"/>
      <c r="AB2122" s="86"/>
      <c r="AC2122" s="75"/>
      <c r="AE2122" s="86"/>
      <c r="AF2122" s="75"/>
      <c r="AH2122" s="86"/>
      <c r="AI2122" s="75"/>
      <c r="AK2122" s="86"/>
      <c r="AL2122" s="75"/>
    </row>
    <row r="2123" spans="1:38" x14ac:dyDescent="0.2">
      <c r="A2123" s="31"/>
      <c r="B2123" s="83"/>
      <c r="D2123" s="86"/>
      <c r="E2123" s="75"/>
      <c r="G2123" s="86"/>
      <c r="H2123" s="75"/>
      <c r="J2123" s="86"/>
      <c r="K2123" s="75"/>
      <c r="M2123" s="86"/>
      <c r="N2123" s="75"/>
      <c r="P2123" s="86"/>
      <c r="Q2123" s="75"/>
      <c r="S2123" s="86"/>
      <c r="T2123" s="75"/>
      <c r="V2123" s="86"/>
      <c r="W2123" s="75"/>
      <c r="Y2123" s="86"/>
      <c r="Z2123" s="75"/>
      <c r="AB2123" s="86"/>
      <c r="AC2123" s="75"/>
      <c r="AE2123" s="86"/>
      <c r="AF2123" s="75"/>
      <c r="AH2123" s="86"/>
      <c r="AI2123" s="75"/>
      <c r="AK2123" s="86"/>
      <c r="AL2123" s="75"/>
    </row>
    <row r="2124" spans="1:38" x14ac:dyDescent="0.2">
      <c r="A2124" s="31"/>
      <c r="B2124" s="83"/>
      <c r="D2124" s="86"/>
      <c r="E2124" s="75"/>
      <c r="G2124" s="86"/>
      <c r="H2124" s="75"/>
      <c r="J2124" s="86"/>
      <c r="K2124" s="75"/>
      <c r="M2124" s="86"/>
      <c r="N2124" s="75"/>
      <c r="P2124" s="86"/>
      <c r="Q2124" s="75"/>
      <c r="S2124" s="86"/>
      <c r="T2124" s="75"/>
      <c r="V2124" s="86"/>
      <c r="W2124" s="75"/>
      <c r="Y2124" s="86"/>
      <c r="Z2124" s="75"/>
      <c r="AB2124" s="86"/>
      <c r="AC2124" s="75"/>
      <c r="AE2124" s="86"/>
      <c r="AF2124" s="75"/>
      <c r="AH2124" s="86"/>
      <c r="AI2124" s="75"/>
      <c r="AK2124" s="86"/>
      <c r="AL2124" s="75"/>
    </row>
    <row r="2125" spans="1:38" x14ac:dyDescent="0.2">
      <c r="A2125" s="31"/>
      <c r="B2125" s="83"/>
      <c r="D2125" s="86"/>
      <c r="E2125" s="75"/>
      <c r="G2125" s="86"/>
      <c r="H2125" s="75"/>
      <c r="J2125" s="86"/>
      <c r="K2125" s="75"/>
      <c r="M2125" s="86"/>
      <c r="N2125" s="75"/>
      <c r="P2125" s="86"/>
      <c r="Q2125" s="75"/>
      <c r="S2125" s="86"/>
      <c r="T2125" s="75"/>
      <c r="V2125" s="86"/>
      <c r="W2125" s="75"/>
      <c r="Y2125" s="86"/>
      <c r="Z2125" s="75"/>
      <c r="AB2125" s="86"/>
      <c r="AC2125" s="75"/>
      <c r="AE2125" s="86"/>
      <c r="AF2125" s="75"/>
      <c r="AH2125" s="86"/>
      <c r="AI2125" s="75"/>
      <c r="AK2125" s="86"/>
      <c r="AL2125" s="75"/>
    </row>
    <row r="2126" spans="1:38" x14ac:dyDescent="0.2">
      <c r="A2126" s="31"/>
      <c r="B2126" s="83"/>
      <c r="D2126" s="86"/>
      <c r="E2126" s="75"/>
      <c r="G2126" s="86"/>
      <c r="H2126" s="75"/>
      <c r="J2126" s="86"/>
      <c r="K2126" s="75"/>
      <c r="M2126" s="86"/>
      <c r="N2126" s="75"/>
      <c r="P2126" s="86"/>
      <c r="Q2126" s="75"/>
      <c r="S2126" s="86"/>
      <c r="T2126" s="75"/>
      <c r="V2126" s="86"/>
      <c r="W2126" s="75"/>
      <c r="Y2126" s="86"/>
      <c r="Z2126" s="75"/>
      <c r="AB2126" s="86"/>
      <c r="AC2126" s="75"/>
      <c r="AE2126" s="86"/>
      <c r="AF2126" s="75"/>
      <c r="AH2126" s="86"/>
      <c r="AI2126" s="75"/>
      <c r="AK2126" s="86"/>
      <c r="AL2126" s="75"/>
    </row>
    <row r="2127" spans="1:38" x14ac:dyDescent="0.2">
      <c r="A2127" s="31"/>
      <c r="B2127" s="83"/>
      <c r="D2127" s="86"/>
      <c r="E2127" s="75"/>
      <c r="G2127" s="86"/>
      <c r="H2127" s="75"/>
      <c r="J2127" s="86"/>
      <c r="K2127" s="75"/>
      <c r="M2127" s="86"/>
      <c r="N2127" s="75"/>
      <c r="P2127" s="86"/>
      <c r="Q2127" s="75"/>
      <c r="S2127" s="86"/>
      <c r="T2127" s="75"/>
      <c r="V2127" s="86"/>
      <c r="W2127" s="75"/>
      <c r="Y2127" s="86"/>
      <c r="Z2127" s="75"/>
      <c r="AB2127" s="86"/>
      <c r="AC2127" s="75"/>
      <c r="AE2127" s="86"/>
      <c r="AF2127" s="75"/>
      <c r="AH2127" s="86"/>
      <c r="AI2127" s="75"/>
      <c r="AK2127" s="86"/>
      <c r="AL2127" s="75"/>
    </row>
    <row r="2128" spans="1:38" x14ac:dyDescent="0.2">
      <c r="A2128" s="31"/>
      <c r="B2128" s="83"/>
      <c r="D2128" s="86"/>
      <c r="E2128" s="75"/>
      <c r="G2128" s="86"/>
      <c r="H2128" s="75"/>
      <c r="J2128" s="86"/>
      <c r="K2128" s="75"/>
      <c r="M2128" s="86"/>
      <c r="N2128" s="75"/>
      <c r="P2128" s="86"/>
      <c r="Q2128" s="75"/>
      <c r="S2128" s="86"/>
      <c r="T2128" s="75"/>
      <c r="V2128" s="86"/>
      <c r="W2128" s="75"/>
      <c r="Y2128" s="86"/>
      <c r="Z2128" s="75"/>
      <c r="AB2128" s="86"/>
      <c r="AC2128" s="75"/>
      <c r="AE2128" s="86"/>
      <c r="AF2128" s="75"/>
      <c r="AH2128" s="86"/>
      <c r="AI2128" s="75"/>
      <c r="AK2128" s="86"/>
      <c r="AL2128" s="75"/>
    </row>
    <row r="2129" spans="1:38" x14ac:dyDescent="0.2">
      <c r="A2129" s="31"/>
      <c r="B2129" s="83"/>
      <c r="D2129" s="86"/>
      <c r="E2129" s="75"/>
      <c r="G2129" s="86"/>
      <c r="H2129" s="75"/>
      <c r="J2129" s="86"/>
      <c r="K2129" s="75"/>
      <c r="M2129" s="86"/>
      <c r="N2129" s="75"/>
      <c r="P2129" s="86"/>
      <c r="Q2129" s="75"/>
      <c r="S2129" s="86"/>
      <c r="T2129" s="75"/>
      <c r="V2129" s="86"/>
      <c r="W2129" s="75"/>
      <c r="Y2129" s="86"/>
      <c r="Z2129" s="75"/>
      <c r="AB2129" s="86"/>
      <c r="AC2129" s="75"/>
      <c r="AE2129" s="86"/>
      <c r="AF2129" s="75"/>
      <c r="AH2129" s="86"/>
      <c r="AI2129" s="75"/>
      <c r="AK2129" s="86"/>
      <c r="AL2129" s="75"/>
    </row>
    <row r="2130" spans="1:38" x14ac:dyDescent="0.2">
      <c r="A2130" s="31"/>
      <c r="B2130" s="83"/>
      <c r="D2130" s="86"/>
      <c r="E2130" s="75"/>
      <c r="G2130" s="86"/>
      <c r="H2130" s="75"/>
      <c r="J2130" s="86"/>
      <c r="K2130" s="75"/>
      <c r="M2130" s="86"/>
      <c r="N2130" s="75"/>
      <c r="P2130" s="86"/>
      <c r="Q2130" s="75"/>
      <c r="S2130" s="86"/>
      <c r="T2130" s="75"/>
      <c r="V2130" s="86"/>
      <c r="W2130" s="75"/>
      <c r="Y2130" s="86"/>
      <c r="Z2130" s="75"/>
      <c r="AB2130" s="86"/>
      <c r="AC2130" s="75"/>
      <c r="AE2130" s="86"/>
      <c r="AF2130" s="75"/>
      <c r="AH2130" s="86"/>
      <c r="AI2130" s="75"/>
      <c r="AK2130" s="86"/>
      <c r="AL2130" s="75"/>
    </row>
    <row r="2131" spans="1:38" x14ac:dyDescent="0.2">
      <c r="A2131" s="31"/>
      <c r="B2131" s="83"/>
      <c r="D2131" s="86"/>
      <c r="E2131" s="75"/>
      <c r="G2131" s="86"/>
      <c r="H2131" s="75"/>
      <c r="J2131" s="86"/>
      <c r="K2131" s="75"/>
      <c r="M2131" s="86"/>
      <c r="N2131" s="75"/>
      <c r="P2131" s="86"/>
      <c r="Q2131" s="75"/>
      <c r="S2131" s="86"/>
      <c r="T2131" s="75"/>
      <c r="V2131" s="86"/>
      <c r="W2131" s="75"/>
      <c r="Y2131" s="86"/>
      <c r="Z2131" s="75"/>
      <c r="AB2131" s="86"/>
      <c r="AC2131" s="75"/>
      <c r="AE2131" s="86"/>
      <c r="AF2131" s="75"/>
      <c r="AH2131" s="86"/>
      <c r="AI2131" s="75"/>
      <c r="AK2131" s="86"/>
      <c r="AL2131" s="75"/>
    </row>
    <row r="2132" spans="1:38" x14ac:dyDescent="0.2">
      <c r="A2132" s="31"/>
      <c r="B2132" s="83"/>
      <c r="D2132" s="86"/>
      <c r="E2132" s="75"/>
      <c r="G2132" s="86"/>
      <c r="H2132" s="75"/>
      <c r="J2132" s="86"/>
      <c r="K2132" s="75"/>
      <c r="M2132" s="86"/>
      <c r="N2132" s="75"/>
      <c r="P2132" s="86"/>
      <c r="Q2132" s="75"/>
      <c r="S2132" s="86"/>
      <c r="T2132" s="75"/>
      <c r="V2132" s="86"/>
      <c r="W2132" s="75"/>
      <c r="Y2132" s="86"/>
      <c r="Z2132" s="75"/>
      <c r="AB2132" s="86"/>
      <c r="AC2132" s="75"/>
      <c r="AE2132" s="86"/>
      <c r="AF2132" s="75"/>
      <c r="AH2132" s="86"/>
      <c r="AI2132" s="75"/>
      <c r="AK2132" s="86"/>
      <c r="AL2132" s="75"/>
    </row>
    <row r="2133" spans="1:38" x14ac:dyDescent="0.2">
      <c r="A2133" s="31"/>
      <c r="B2133" s="83"/>
      <c r="D2133" s="86"/>
      <c r="E2133" s="75"/>
      <c r="G2133" s="86"/>
      <c r="H2133" s="75"/>
      <c r="J2133" s="86"/>
      <c r="K2133" s="75"/>
      <c r="M2133" s="86"/>
      <c r="N2133" s="75"/>
      <c r="P2133" s="86"/>
      <c r="Q2133" s="75"/>
      <c r="S2133" s="86"/>
      <c r="T2133" s="75"/>
      <c r="V2133" s="86"/>
      <c r="W2133" s="75"/>
      <c r="Y2133" s="86"/>
      <c r="Z2133" s="75"/>
      <c r="AB2133" s="86"/>
      <c r="AC2133" s="75"/>
      <c r="AE2133" s="86"/>
      <c r="AF2133" s="75"/>
      <c r="AH2133" s="86"/>
      <c r="AI2133" s="75"/>
      <c r="AK2133" s="86"/>
      <c r="AL2133" s="75"/>
    </row>
    <row r="2134" spans="1:38" x14ac:dyDescent="0.2">
      <c r="A2134" s="31"/>
      <c r="B2134" s="83"/>
      <c r="D2134" s="86"/>
      <c r="E2134" s="75"/>
      <c r="G2134" s="86"/>
      <c r="H2134" s="75"/>
      <c r="J2134" s="86"/>
      <c r="K2134" s="75"/>
      <c r="M2134" s="86"/>
      <c r="N2134" s="75"/>
      <c r="P2134" s="86"/>
      <c r="Q2134" s="75"/>
      <c r="S2134" s="86"/>
      <c r="T2134" s="75"/>
      <c r="V2134" s="86"/>
      <c r="W2134" s="75"/>
      <c r="Y2134" s="86"/>
      <c r="Z2134" s="75"/>
      <c r="AB2134" s="86"/>
      <c r="AC2134" s="75"/>
      <c r="AE2134" s="86"/>
      <c r="AF2134" s="75"/>
      <c r="AH2134" s="86"/>
      <c r="AI2134" s="75"/>
      <c r="AK2134" s="86"/>
      <c r="AL2134" s="75"/>
    </row>
    <row r="2135" spans="1:38" x14ac:dyDescent="0.2">
      <c r="A2135" s="31"/>
      <c r="B2135" s="83"/>
      <c r="D2135" s="86"/>
      <c r="E2135" s="75"/>
      <c r="G2135" s="86"/>
      <c r="H2135" s="75"/>
      <c r="J2135" s="86"/>
      <c r="K2135" s="75"/>
      <c r="M2135" s="86"/>
      <c r="N2135" s="75"/>
      <c r="P2135" s="86"/>
      <c r="Q2135" s="75"/>
      <c r="S2135" s="86"/>
      <c r="T2135" s="75"/>
      <c r="V2135" s="86"/>
      <c r="W2135" s="75"/>
      <c r="Y2135" s="86"/>
      <c r="Z2135" s="75"/>
      <c r="AB2135" s="86"/>
      <c r="AC2135" s="75"/>
      <c r="AE2135" s="86"/>
      <c r="AF2135" s="75"/>
      <c r="AH2135" s="86"/>
      <c r="AI2135" s="75"/>
      <c r="AK2135" s="86"/>
      <c r="AL2135" s="75"/>
    </row>
    <row r="2136" spans="1:38" x14ac:dyDescent="0.2">
      <c r="A2136" s="31"/>
      <c r="B2136" s="83"/>
      <c r="D2136" s="86"/>
      <c r="E2136" s="75"/>
      <c r="G2136" s="86"/>
      <c r="H2136" s="75"/>
      <c r="J2136" s="86"/>
      <c r="K2136" s="75"/>
      <c r="M2136" s="86"/>
      <c r="N2136" s="75"/>
      <c r="P2136" s="86"/>
      <c r="Q2136" s="75"/>
      <c r="S2136" s="86"/>
      <c r="T2136" s="75"/>
      <c r="V2136" s="86"/>
      <c r="W2136" s="75"/>
      <c r="Y2136" s="86"/>
      <c r="Z2136" s="75"/>
      <c r="AB2136" s="86"/>
      <c r="AC2136" s="75"/>
      <c r="AE2136" s="86"/>
      <c r="AF2136" s="75"/>
      <c r="AH2136" s="86"/>
      <c r="AI2136" s="75"/>
      <c r="AK2136" s="86"/>
      <c r="AL2136" s="75"/>
    </row>
    <row r="2137" spans="1:38" x14ac:dyDescent="0.2">
      <c r="A2137" s="31"/>
      <c r="B2137" s="83"/>
      <c r="D2137" s="86"/>
      <c r="E2137" s="75"/>
      <c r="G2137" s="86"/>
      <c r="H2137" s="75"/>
      <c r="J2137" s="86"/>
      <c r="K2137" s="75"/>
      <c r="M2137" s="86"/>
      <c r="N2137" s="75"/>
      <c r="P2137" s="86"/>
      <c r="Q2137" s="75"/>
      <c r="S2137" s="86"/>
      <c r="T2137" s="75"/>
      <c r="V2137" s="86"/>
      <c r="W2137" s="75"/>
      <c r="Y2137" s="86"/>
      <c r="Z2137" s="75"/>
      <c r="AB2137" s="86"/>
      <c r="AC2137" s="75"/>
      <c r="AE2137" s="86"/>
      <c r="AF2137" s="75"/>
      <c r="AH2137" s="86"/>
      <c r="AI2137" s="75"/>
      <c r="AK2137" s="86"/>
      <c r="AL2137" s="75"/>
    </row>
    <row r="2138" spans="1:38" x14ac:dyDescent="0.2">
      <c r="A2138" s="31"/>
      <c r="B2138" s="83"/>
      <c r="D2138" s="86"/>
      <c r="E2138" s="75"/>
      <c r="G2138" s="86"/>
      <c r="H2138" s="75"/>
      <c r="J2138" s="86"/>
      <c r="K2138" s="75"/>
      <c r="M2138" s="86"/>
      <c r="N2138" s="75"/>
      <c r="P2138" s="86"/>
      <c r="Q2138" s="75"/>
      <c r="S2138" s="86"/>
      <c r="T2138" s="75"/>
      <c r="V2138" s="86"/>
      <c r="W2138" s="75"/>
      <c r="Y2138" s="86"/>
      <c r="Z2138" s="75"/>
      <c r="AB2138" s="86"/>
      <c r="AC2138" s="75"/>
      <c r="AE2138" s="86"/>
      <c r="AF2138" s="75"/>
      <c r="AH2138" s="86"/>
      <c r="AI2138" s="75"/>
      <c r="AK2138" s="86"/>
      <c r="AL2138" s="75"/>
    </row>
    <row r="2139" spans="1:38" x14ac:dyDescent="0.2">
      <c r="A2139" s="31"/>
      <c r="B2139" s="83"/>
      <c r="D2139" s="86"/>
      <c r="E2139" s="75"/>
      <c r="G2139" s="86"/>
      <c r="H2139" s="75"/>
      <c r="J2139" s="86"/>
      <c r="K2139" s="75"/>
      <c r="M2139" s="86"/>
      <c r="N2139" s="75"/>
      <c r="P2139" s="86"/>
      <c r="Q2139" s="75"/>
      <c r="S2139" s="86"/>
      <c r="T2139" s="75"/>
      <c r="V2139" s="86"/>
      <c r="W2139" s="75"/>
      <c r="Y2139" s="86"/>
      <c r="Z2139" s="75"/>
      <c r="AB2139" s="86"/>
      <c r="AC2139" s="75"/>
      <c r="AE2139" s="86"/>
      <c r="AF2139" s="75"/>
      <c r="AH2139" s="86"/>
      <c r="AI2139" s="75"/>
      <c r="AK2139" s="86"/>
      <c r="AL2139" s="75"/>
    </row>
    <row r="2140" spans="1:38" x14ac:dyDescent="0.2">
      <c r="A2140" s="31"/>
      <c r="B2140" s="83"/>
      <c r="D2140" s="86"/>
      <c r="E2140" s="75"/>
      <c r="G2140" s="86"/>
      <c r="H2140" s="75"/>
      <c r="J2140" s="86"/>
      <c r="K2140" s="75"/>
      <c r="M2140" s="86"/>
      <c r="N2140" s="75"/>
      <c r="P2140" s="86"/>
      <c r="Q2140" s="75"/>
      <c r="S2140" s="86"/>
      <c r="T2140" s="75"/>
      <c r="V2140" s="86"/>
      <c r="W2140" s="75"/>
      <c r="Y2140" s="86"/>
      <c r="Z2140" s="75"/>
      <c r="AB2140" s="86"/>
      <c r="AC2140" s="75"/>
      <c r="AE2140" s="86"/>
      <c r="AF2140" s="75"/>
      <c r="AH2140" s="86"/>
      <c r="AI2140" s="75"/>
      <c r="AK2140" s="86"/>
      <c r="AL2140" s="75"/>
    </row>
    <row r="2141" spans="1:38" x14ac:dyDescent="0.2">
      <c r="A2141" s="31"/>
      <c r="B2141" s="83"/>
      <c r="D2141" s="86"/>
      <c r="E2141" s="75"/>
      <c r="G2141" s="86"/>
      <c r="H2141" s="75"/>
      <c r="J2141" s="86"/>
      <c r="K2141" s="75"/>
      <c r="M2141" s="86"/>
      <c r="N2141" s="75"/>
      <c r="P2141" s="86"/>
      <c r="Q2141" s="75"/>
      <c r="S2141" s="86"/>
      <c r="T2141" s="75"/>
      <c r="V2141" s="86"/>
      <c r="W2141" s="75"/>
      <c r="Y2141" s="86"/>
      <c r="Z2141" s="75"/>
      <c r="AB2141" s="86"/>
      <c r="AC2141" s="75"/>
      <c r="AE2141" s="86"/>
      <c r="AF2141" s="75"/>
      <c r="AH2141" s="86"/>
      <c r="AI2141" s="75"/>
      <c r="AK2141" s="86"/>
      <c r="AL2141" s="75"/>
    </row>
    <row r="2142" spans="1:38" x14ac:dyDescent="0.2">
      <c r="A2142" s="31"/>
      <c r="B2142" s="83"/>
      <c r="D2142" s="86"/>
      <c r="E2142" s="75"/>
      <c r="G2142" s="86"/>
      <c r="H2142" s="75"/>
      <c r="J2142" s="86"/>
      <c r="K2142" s="75"/>
      <c r="M2142" s="86"/>
      <c r="N2142" s="75"/>
      <c r="P2142" s="86"/>
      <c r="Q2142" s="75"/>
      <c r="S2142" s="86"/>
      <c r="T2142" s="75"/>
      <c r="V2142" s="86"/>
      <c r="W2142" s="75"/>
      <c r="Y2142" s="86"/>
      <c r="Z2142" s="75"/>
      <c r="AB2142" s="86"/>
      <c r="AC2142" s="75"/>
      <c r="AE2142" s="86"/>
      <c r="AF2142" s="75"/>
      <c r="AH2142" s="86"/>
      <c r="AI2142" s="75"/>
      <c r="AK2142" s="86"/>
      <c r="AL2142" s="75"/>
    </row>
    <row r="2143" spans="1:38" x14ac:dyDescent="0.2">
      <c r="A2143" s="31"/>
      <c r="B2143" s="83"/>
      <c r="D2143" s="86"/>
      <c r="E2143" s="75"/>
      <c r="G2143" s="86"/>
      <c r="H2143" s="75"/>
      <c r="J2143" s="86"/>
      <c r="K2143" s="75"/>
      <c r="M2143" s="86"/>
      <c r="N2143" s="75"/>
      <c r="P2143" s="86"/>
      <c r="Q2143" s="75"/>
      <c r="S2143" s="86"/>
      <c r="T2143" s="75"/>
      <c r="V2143" s="86"/>
      <c r="W2143" s="75"/>
      <c r="Y2143" s="86"/>
      <c r="Z2143" s="75"/>
      <c r="AB2143" s="86"/>
      <c r="AC2143" s="75"/>
      <c r="AE2143" s="86"/>
      <c r="AF2143" s="75"/>
      <c r="AH2143" s="86"/>
      <c r="AI2143" s="75"/>
      <c r="AK2143" s="86"/>
      <c r="AL2143" s="75"/>
    </row>
    <row r="2144" spans="1:38" x14ac:dyDescent="0.2">
      <c r="A2144" s="31"/>
      <c r="B2144" s="83"/>
      <c r="D2144" s="86"/>
      <c r="E2144" s="75"/>
      <c r="G2144" s="86"/>
      <c r="H2144" s="75"/>
      <c r="J2144" s="86"/>
      <c r="K2144" s="75"/>
      <c r="M2144" s="86"/>
      <c r="N2144" s="75"/>
      <c r="P2144" s="86"/>
      <c r="Q2144" s="75"/>
      <c r="S2144" s="86"/>
      <c r="T2144" s="75"/>
      <c r="V2144" s="86"/>
      <c r="W2144" s="75"/>
      <c r="Y2144" s="86"/>
      <c r="Z2144" s="75"/>
      <c r="AB2144" s="86"/>
      <c r="AC2144" s="75"/>
      <c r="AE2144" s="86"/>
      <c r="AF2144" s="75"/>
      <c r="AH2144" s="86"/>
      <c r="AI2144" s="75"/>
      <c r="AK2144" s="86"/>
      <c r="AL2144" s="75"/>
    </row>
    <row r="2145" spans="1:38" x14ac:dyDescent="0.2">
      <c r="A2145" s="31"/>
      <c r="B2145" s="83"/>
      <c r="D2145" s="86"/>
      <c r="E2145" s="75"/>
      <c r="G2145" s="86"/>
      <c r="H2145" s="75"/>
      <c r="J2145" s="86"/>
      <c r="K2145" s="75"/>
      <c r="M2145" s="86"/>
      <c r="N2145" s="75"/>
      <c r="P2145" s="86"/>
      <c r="Q2145" s="75"/>
      <c r="S2145" s="86"/>
      <c r="T2145" s="75"/>
      <c r="V2145" s="86"/>
      <c r="W2145" s="75"/>
      <c r="Y2145" s="86"/>
      <c r="Z2145" s="75"/>
      <c r="AB2145" s="86"/>
      <c r="AC2145" s="75"/>
      <c r="AE2145" s="86"/>
      <c r="AF2145" s="75"/>
      <c r="AH2145" s="86"/>
      <c r="AI2145" s="75"/>
      <c r="AK2145" s="86"/>
      <c r="AL2145" s="75"/>
    </row>
    <row r="2146" spans="1:38" x14ac:dyDescent="0.2">
      <c r="A2146" s="31"/>
      <c r="B2146" s="83"/>
      <c r="D2146" s="86"/>
      <c r="E2146" s="75"/>
      <c r="G2146" s="86"/>
      <c r="H2146" s="75"/>
      <c r="J2146" s="86"/>
      <c r="K2146" s="75"/>
      <c r="M2146" s="86"/>
      <c r="N2146" s="75"/>
      <c r="P2146" s="86"/>
      <c r="Q2146" s="75"/>
      <c r="S2146" s="86"/>
      <c r="T2146" s="75"/>
      <c r="V2146" s="86"/>
      <c r="W2146" s="75"/>
      <c r="Y2146" s="86"/>
      <c r="Z2146" s="75"/>
      <c r="AB2146" s="86"/>
      <c r="AC2146" s="75"/>
      <c r="AE2146" s="86"/>
      <c r="AF2146" s="75"/>
      <c r="AH2146" s="86"/>
      <c r="AI2146" s="75"/>
      <c r="AK2146" s="86"/>
      <c r="AL2146" s="75"/>
    </row>
    <row r="2147" spans="1:38" x14ac:dyDescent="0.2">
      <c r="A2147" s="31"/>
      <c r="B2147" s="83"/>
      <c r="D2147" s="86"/>
      <c r="E2147" s="75"/>
      <c r="G2147" s="86"/>
      <c r="H2147" s="75"/>
      <c r="J2147" s="86"/>
      <c r="K2147" s="75"/>
      <c r="M2147" s="86"/>
      <c r="N2147" s="75"/>
      <c r="P2147" s="86"/>
      <c r="Q2147" s="75"/>
      <c r="S2147" s="86"/>
      <c r="T2147" s="75"/>
      <c r="V2147" s="86"/>
      <c r="W2147" s="75"/>
      <c r="Y2147" s="86"/>
      <c r="Z2147" s="75"/>
      <c r="AB2147" s="86"/>
      <c r="AC2147" s="75"/>
      <c r="AE2147" s="86"/>
      <c r="AF2147" s="75"/>
      <c r="AH2147" s="86"/>
      <c r="AI2147" s="75"/>
      <c r="AK2147" s="86"/>
      <c r="AL2147" s="75"/>
    </row>
    <row r="2148" spans="1:38" x14ac:dyDescent="0.2">
      <c r="A2148" s="31"/>
      <c r="B2148" s="83"/>
      <c r="D2148" s="86"/>
      <c r="E2148" s="75"/>
      <c r="G2148" s="86"/>
      <c r="H2148" s="75"/>
      <c r="J2148" s="86"/>
      <c r="K2148" s="75"/>
      <c r="M2148" s="86"/>
      <c r="N2148" s="75"/>
      <c r="P2148" s="86"/>
      <c r="Q2148" s="75"/>
      <c r="S2148" s="86"/>
      <c r="T2148" s="75"/>
      <c r="V2148" s="86"/>
      <c r="W2148" s="75"/>
      <c r="Y2148" s="86"/>
      <c r="Z2148" s="75"/>
      <c r="AB2148" s="86"/>
      <c r="AC2148" s="75"/>
      <c r="AE2148" s="86"/>
      <c r="AF2148" s="75"/>
      <c r="AH2148" s="86"/>
      <c r="AI2148" s="75"/>
      <c r="AK2148" s="86"/>
      <c r="AL2148" s="75"/>
    </row>
    <row r="2149" spans="1:38" x14ac:dyDescent="0.2">
      <c r="A2149" s="31"/>
      <c r="B2149" s="83"/>
      <c r="D2149" s="86"/>
      <c r="E2149" s="75"/>
      <c r="G2149" s="86"/>
      <c r="H2149" s="75"/>
      <c r="J2149" s="86"/>
      <c r="K2149" s="75"/>
      <c r="M2149" s="86"/>
      <c r="N2149" s="75"/>
      <c r="P2149" s="86"/>
      <c r="Q2149" s="75"/>
      <c r="S2149" s="86"/>
      <c r="T2149" s="75"/>
      <c r="V2149" s="86"/>
      <c r="W2149" s="75"/>
      <c r="Y2149" s="86"/>
      <c r="Z2149" s="75"/>
      <c r="AB2149" s="86"/>
      <c r="AC2149" s="75"/>
      <c r="AE2149" s="86"/>
      <c r="AF2149" s="75"/>
      <c r="AH2149" s="86"/>
      <c r="AI2149" s="75"/>
      <c r="AK2149" s="86"/>
      <c r="AL2149" s="75"/>
    </row>
    <row r="2150" spans="1:38" x14ac:dyDescent="0.2">
      <c r="A2150" s="31"/>
      <c r="B2150" s="83"/>
      <c r="D2150" s="86"/>
      <c r="E2150" s="75"/>
      <c r="G2150" s="86"/>
      <c r="H2150" s="75"/>
      <c r="J2150" s="86"/>
      <c r="K2150" s="75"/>
      <c r="M2150" s="86"/>
      <c r="N2150" s="75"/>
      <c r="P2150" s="86"/>
      <c r="Q2150" s="75"/>
      <c r="S2150" s="86"/>
      <c r="T2150" s="75"/>
      <c r="V2150" s="86"/>
      <c r="W2150" s="75"/>
      <c r="Y2150" s="86"/>
      <c r="Z2150" s="75"/>
      <c r="AB2150" s="86"/>
      <c r="AC2150" s="75"/>
      <c r="AE2150" s="86"/>
      <c r="AF2150" s="75"/>
      <c r="AH2150" s="86"/>
      <c r="AI2150" s="75"/>
      <c r="AK2150" s="86"/>
      <c r="AL2150" s="75"/>
    </row>
    <row r="2151" spans="1:38" x14ac:dyDescent="0.2">
      <c r="A2151" s="31"/>
      <c r="B2151" s="83"/>
      <c r="D2151" s="86"/>
      <c r="E2151" s="75"/>
      <c r="G2151" s="86"/>
      <c r="H2151" s="75"/>
      <c r="J2151" s="86"/>
      <c r="K2151" s="75"/>
      <c r="M2151" s="86"/>
      <c r="N2151" s="75"/>
      <c r="P2151" s="86"/>
      <c r="Q2151" s="75"/>
      <c r="S2151" s="86"/>
      <c r="T2151" s="75"/>
      <c r="V2151" s="86"/>
      <c r="W2151" s="75"/>
      <c r="Y2151" s="86"/>
      <c r="Z2151" s="75"/>
      <c r="AB2151" s="86"/>
      <c r="AC2151" s="75"/>
      <c r="AE2151" s="86"/>
      <c r="AF2151" s="75"/>
      <c r="AH2151" s="86"/>
      <c r="AI2151" s="75"/>
      <c r="AK2151" s="86"/>
      <c r="AL2151" s="75"/>
    </row>
    <row r="2152" spans="1:38" x14ac:dyDescent="0.2">
      <c r="A2152" s="31"/>
      <c r="B2152" s="83"/>
      <c r="D2152" s="86"/>
      <c r="E2152" s="75"/>
      <c r="G2152" s="86"/>
      <c r="H2152" s="75"/>
      <c r="J2152" s="86"/>
      <c r="K2152" s="75"/>
      <c r="M2152" s="86"/>
      <c r="N2152" s="75"/>
      <c r="P2152" s="86"/>
      <c r="Q2152" s="75"/>
      <c r="S2152" s="86"/>
      <c r="T2152" s="75"/>
      <c r="V2152" s="86"/>
      <c r="W2152" s="75"/>
      <c r="Y2152" s="86"/>
      <c r="Z2152" s="75"/>
      <c r="AB2152" s="86"/>
      <c r="AC2152" s="75"/>
      <c r="AE2152" s="86"/>
      <c r="AF2152" s="75"/>
      <c r="AH2152" s="86"/>
      <c r="AI2152" s="75"/>
      <c r="AK2152" s="86"/>
      <c r="AL2152" s="75"/>
    </row>
    <row r="2153" spans="1:38" x14ac:dyDescent="0.2">
      <c r="A2153" s="31"/>
      <c r="B2153" s="83"/>
      <c r="D2153" s="86"/>
      <c r="E2153" s="75"/>
      <c r="G2153" s="86"/>
      <c r="H2153" s="75"/>
      <c r="J2153" s="86"/>
      <c r="K2153" s="75"/>
      <c r="M2153" s="86"/>
      <c r="N2153" s="75"/>
      <c r="P2153" s="86"/>
      <c r="Q2153" s="75"/>
      <c r="S2153" s="86"/>
      <c r="T2153" s="75"/>
      <c r="V2153" s="86"/>
      <c r="W2153" s="75"/>
      <c r="Y2153" s="86"/>
      <c r="Z2153" s="75"/>
      <c r="AB2153" s="86"/>
      <c r="AC2153" s="75"/>
      <c r="AE2153" s="86"/>
      <c r="AF2153" s="75"/>
      <c r="AH2153" s="86"/>
      <c r="AI2153" s="75"/>
      <c r="AK2153" s="86"/>
      <c r="AL2153" s="75"/>
    </row>
    <row r="2154" spans="1:38" x14ac:dyDescent="0.2">
      <c r="A2154" s="31"/>
      <c r="B2154" s="83"/>
      <c r="D2154" s="86"/>
      <c r="E2154" s="75"/>
      <c r="G2154" s="86"/>
      <c r="H2154" s="75"/>
      <c r="J2154" s="86"/>
      <c r="K2154" s="75"/>
      <c r="M2154" s="86"/>
      <c r="N2154" s="75"/>
      <c r="P2154" s="86"/>
      <c r="Q2154" s="75"/>
      <c r="S2154" s="86"/>
      <c r="T2154" s="75"/>
      <c r="V2154" s="86"/>
      <c r="W2154" s="75"/>
      <c r="Y2154" s="86"/>
      <c r="Z2154" s="75"/>
      <c r="AB2154" s="86"/>
      <c r="AC2154" s="75"/>
      <c r="AE2154" s="86"/>
      <c r="AF2154" s="75"/>
      <c r="AH2154" s="86"/>
      <c r="AI2154" s="75"/>
      <c r="AK2154" s="86"/>
      <c r="AL2154" s="75"/>
    </row>
    <row r="2155" spans="1:38" x14ac:dyDescent="0.2">
      <c r="A2155" s="31"/>
      <c r="B2155" s="83"/>
      <c r="D2155" s="86"/>
      <c r="E2155" s="75"/>
      <c r="G2155" s="86"/>
      <c r="H2155" s="75"/>
      <c r="J2155" s="86"/>
      <c r="K2155" s="75"/>
      <c r="M2155" s="86"/>
      <c r="N2155" s="75"/>
      <c r="P2155" s="86"/>
      <c r="Q2155" s="75"/>
      <c r="S2155" s="86"/>
      <c r="T2155" s="75"/>
      <c r="V2155" s="86"/>
      <c r="W2155" s="75"/>
      <c r="Y2155" s="86"/>
      <c r="Z2155" s="75"/>
      <c r="AB2155" s="86"/>
      <c r="AC2155" s="75"/>
      <c r="AE2155" s="86"/>
      <c r="AF2155" s="75"/>
      <c r="AH2155" s="86"/>
      <c r="AI2155" s="75"/>
      <c r="AK2155" s="86"/>
      <c r="AL2155" s="75"/>
    </row>
    <row r="2156" spans="1:38" x14ac:dyDescent="0.2">
      <c r="A2156" s="31"/>
      <c r="B2156" s="83"/>
      <c r="D2156" s="86"/>
      <c r="E2156" s="75"/>
      <c r="G2156" s="86"/>
      <c r="H2156" s="75"/>
      <c r="J2156" s="86"/>
      <c r="K2156" s="75"/>
      <c r="M2156" s="86"/>
      <c r="N2156" s="75"/>
      <c r="P2156" s="86"/>
      <c r="Q2156" s="75"/>
      <c r="S2156" s="86"/>
      <c r="T2156" s="75"/>
      <c r="V2156" s="86"/>
      <c r="W2156" s="75"/>
      <c r="Y2156" s="86"/>
      <c r="Z2156" s="75"/>
      <c r="AB2156" s="86"/>
      <c r="AC2156" s="75"/>
      <c r="AE2156" s="86"/>
      <c r="AF2156" s="75"/>
      <c r="AH2156" s="86"/>
      <c r="AI2156" s="75"/>
      <c r="AK2156" s="86"/>
      <c r="AL2156" s="75"/>
    </row>
    <row r="2157" spans="1:38" x14ac:dyDescent="0.2">
      <c r="A2157" s="31"/>
      <c r="B2157" s="83"/>
      <c r="D2157" s="86"/>
      <c r="E2157" s="75"/>
      <c r="G2157" s="86"/>
      <c r="H2157" s="75"/>
      <c r="J2157" s="86"/>
      <c r="K2157" s="75"/>
      <c r="M2157" s="86"/>
      <c r="N2157" s="75"/>
      <c r="P2157" s="86"/>
      <c r="Q2157" s="75"/>
      <c r="S2157" s="86"/>
      <c r="T2157" s="75"/>
      <c r="V2157" s="86"/>
      <c r="W2157" s="75"/>
      <c r="Y2157" s="86"/>
      <c r="Z2157" s="75"/>
      <c r="AB2157" s="86"/>
      <c r="AC2157" s="75"/>
      <c r="AE2157" s="86"/>
      <c r="AF2157" s="75"/>
      <c r="AH2157" s="86"/>
      <c r="AI2157" s="75"/>
      <c r="AK2157" s="86"/>
      <c r="AL2157" s="75"/>
    </row>
    <row r="2158" spans="1:38" x14ac:dyDescent="0.2">
      <c r="A2158" s="31"/>
      <c r="B2158" s="83"/>
      <c r="D2158" s="86"/>
      <c r="E2158" s="75"/>
      <c r="G2158" s="86"/>
      <c r="H2158" s="75"/>
      <c r="J2158" s="86"/>
      <c r="K2158" s="75"/>
      <c r="M2158" s="86"/>
      <c r="N2158" s="75"/>
      <c r="P2158" s="86"/>
      <c r="Q2158" s="75"/>
      <c r="S2158" s="86"/>
      <c r="T2158" s="75"/>
      <c r="V2158" s="86"/>
      <c r="W2158" s="75"/>
      <c r="Y2158" s="86"/>
      <c r="Z2158" s="75"/>
      <c r="AB2158" s="86"/>
      <c r="AC2158" s="75"/>
      <c r="AE2158" s="86"/>
      <c r="AF2158" s="75"/>
      <c r="AH2158" s="86"/>
      <c r="AI2158" s="75"/>
      <c r="AK2158" s="86"/>
      <c r="AL2158" s="75"/>
    </row>
    <row r="2159" spans="1:38" x14ac:dyDescent="0.2">
      <c r="A2159" s="31"/>
      <c r="B2159" s="83"/>
      <c r="D2159" s="86"/>
      <c r="E2159" s="75"/>
      <c r="G2159" s="86"/>
      <c r="H2159" s="75"/>
      <c r="J2159" s="86"/>
      <c r="K2159" s="75"/>
      <c r="M2159" s="86"/>
      <c r="N2159" s="75"/>
      <c r="P2159" s="86"/>
      <c r="Q2159" s="75"/>
      <c r="S2159" s="86"/>
      <c r="T2159" s="75"/>
      <c r="V2159" s="86"/>
      <c r="W2159" s="75"/>
      <c r="Y2159" s="86"/>
      <c r="Z2159" s="75"/>
      <c r="AB2159" s="86"/>
      <c r="AC2159" s="75"/>
      <c r="AE2159" s="86"/>
      <c r="AF2159" s="75"/>
      <c r="AH2159" s="86"/>
      <c r="AI2159" s="75"/>
      <c r="AK2159" s="86"/>
      <c r="AL2159" s="75"/>
    </row>
    <row r="2160" spans="1:38" x14ac:dyDescent="0.2">
      <c r="A2160" s="31"/>
      <c r="B2160" s="83"/>
      <c r="D2160" s="86"/>
      <c r="E2160" s="75"/>
      <c r="G2160" s="86"/>
      <c r="H2160" s="75"/>
      <c r="J2160" s="86"/>
      <c r="K2160" s="75"/>
      <c r="M2160" s="86"/>
      <c r="N2160" s="75"/>
      <c r="P2160" s="86"/>
      <c r="Q2160" s="75"/>
      <c r="S2160" s="86"/>
      <c r="T2160" s="75"/>
      <c r="V2160" s="86"/>
      <c r="W2160" s="75"/>
      <c r="Y2160" s="86"/>
      <c r="Z2160" s="75"/>
      <c r="AB2160" s="86"/>
      <c r="AC2160" s="75"/>
      <c r="AE2160" s="86"/>
      <c r="AF2160" s="75"/>
      <c r="AH2160" s="86"/>
      <c r="AI2160" s="75"/>
      <c r="AK2160" s="86"/>
      <c r="AL2160" s="75"/>
    </row>
    <row r="2161" spans="1:38" x14ac:dyDescent="0.2">
      <c r="A2161" s="31"/>
      <c r="B2161" s="83"/>
      <c r="D2161" s="86"/>
      <c r="E2161" s="75"/>
      <c r="G2161" s="86"/>
      <c r="H2161" s="75"/>
      <c r="J2161" s="86"/>
      <c r="K2161" s="75"/>
      <c r="M2161" s="86"/>
      <c r="N2161" s="75"/>
      <c r="P2161" s="86"/>
      <c r="Q2161" s="75"/>
      <c r="S2161" s="86"/>
      <c r="T2161" s="75"/>
      <c r="V2161" s="86"/>
      <c r="W2161" s="75"/>
      <c r="Y2161" s="86"/>
      <c r="Z2161" s="75"/>
      <c r="AB2161" s="86"/>
      <c r="AC2161" s="75"/>
      <c r="AE2161" s="86"/>
      <c r="AF2161" s="75"/>
      <c r="AH2161" s="86"/>
      <c r="AI2161" s="75"/>
      <c r="AK2161" s="86"/>
      <c r="AL2161" s="75"/>
    </row>
    <row r="2162" spans="1:38" x14ac:dyDescent="0.2">
      <c r="A2162" s="31"/>
      <c r="B2162" s="83"/>
      <c r="D2162" s="86"/>
      <c r="E2162" s="75"/>
      <c r="G2162" s="86"/>
      <c r="H2162" s="75"/>
      <c r="J2162" s="86"/>
      <c r="K2162" s="75"/>
      <c r="M2162" s="86"/>
      <c r="N2162" s="75"/>
      <c r="P2162" s="86"/>
      <c r="Q2162" s="75"/>
      <c r="S2162" s="86"/>
      <c r="T2162" s="75"/>
      <c r="V2162" s="86"/>
      <c r="W2162" s="75"/>
      <c r="Y2162" s="86"/>
      <c r="Z2162" s="75"/>
      <c r="AB2162" s="86"/>
      <c r="AC2162" s="75"/>
      <c r="AE2162" s="86"/>
      <c r="AF2162" s="75"/>
      <c r="AH2162" s="86"/>
      <c r="AI2162" s="75"/>
      <c r="AK2162" s="86"/>
      <c r="AL2162" s="75"/>
    </row>
    <row r="2163" spans="1:38" x14ac:dyDescent="0.2">
      <c r="A2163" s="31"/>
      <c r="B2163" s="83"/>
      <c r="D2163" s="86"/>
      <c r="E2163" s="75"/>
      <c r="G2163" s="86"/>
      <c r="H2163" s="75"/>
      <c r="J2163" s="86"/>
      <c r="K2163" s="75"/>
      <c r="M2163" s="86"/>
      <c r="N2163" s="75"/>
      <c r="P2163" s="86"/>
      <c r="Q2163" s="75"/>
      <c r="S2163" s="86"/>
      <c r="T2163" s="75"/>
      <c r="V2163" s="86"/>
      <c r="W2163" s="75"/>
      <c r="Y2163" s="86"/>
      <c r="Z2163" s="75"/>
      <c r="AB2163" s="86"/>
      <c r="AC2163" s="75"/>
      <c r="AE2163" s="86"/>
      <c r="AF2163" s="75"/>
      <c r="AH2163" s="86"/>
      <c r="AI2163" s="75"/>
      <c r="AK2163" s="86"/>
      <c r="AL2163" s="75"/>
    </row>
    <row r="2164" spans="1:38" x14ac:dyDescent="0.2">
      <c r="A2164" s="31"/>
      <c r="B2164" s="83"/>
      <c r="D2164" s="86"/>
      <c r="E2164" s="75"/>
      <c r="G2164" s="86"/>
      <c r="H2164" s="75"/>
      <c r="J2164" s="86"/>
      <c r="K2164" s="75"/>
      <c r="M2164" s="86"/>
      <c r="N2164" s="75"/>
      <c r="P2164" s="86"/>
      <c r="Q2164" s="75"/>
      <c r="S2164" s="86"/>
      <c r="T2164" s="75"/>
      <c r="V2164" s="86"/>
      <c r="W2164" s="75"/>
      <c r="Y2164" s="86"/>
      <c r="Z2164" s="75"/>
      <c r="AB2164" s="86"/>
      <c r="AC2164" s="75"/>
      <c r="AE2164" s="86"/>
      <c r="AF2164" s="75"/>
      <c r="AH2164" s="86"/>
      <c r="AI2164" s="75"/>
      <c r="AK2164" s="86"/>
      <c r="AL2164" s="75"/>
    </row>
    <row r="2165" spans="1:38" x14ac:dyDescent="0.2">
      <c r="A2165" s="31"/>
      <c r="B2165" s="83"/>
      <c r="D2165" s="86"/>
      <c r="E2165" s="75"/>
      <c r="G2165" s="86"/>
      <c r="H2165" s="75"/>
      <c r="J2165" s="86"/>
      <c r="K2165" s="75"/>
      <c r="M2165" s="86"/>
      <c r="N2165" s="75"/>
      <c r="P2165" s="86"/>
      <c r="Q2165" s="75"/>
      <c r="S2165" s="86"/>
      <c r="T2165" s="75"/>
      <c r="V2165" s="86"/>
      <c r="W2165" s="75"/>
      <c r="Y2165" s="86"/>
      <c r="Z2165" s="75"/>
      <c r="AB2165" s="86"/>
      <c r="AC2165" s="75"/>
      <c r="AE2165" s="86"/>
      <c r="AF2165" s="75"/>
      <c r="AH2165" s="86"/>
      <c r="AI2165" s="75"/>
      <c r="AK2165" s="86"/>
      <c r="AL2165" s="75"/>
    </row>
    <row r="2166" spans="1:38" x14ac:dyDescent="0.2">
      <c r="A2166" s="31"/>
      <c r="B2166" s="83"/>
      <c r="D2166" s="86"/>
      <c r="E2166" s="75"/>
      <c r="G2166" s="86"/>
      <c r="H2166" s="75"/>
      <c r="J2166" s="86"/>
      <c r="K2166" s="75"/>
      <c r="M2166" s="86"/>
      <c r="N2166" s="75"/>
      <c r="P2166" s="86"/>
      <c r="Q2166" s="75"/>
      <c r="S2166" s="86"/>
      <c r="T2166" s="75"/>
      <c r="V2166" s="86"/>
      <c r="W2166" s="75"/>
      <c r="Y2166" s="86"/>
      <c r="Z2166" s="75"/>
      <c r="AB2166" s="86"/>
      <c r="AC2166" s="75"/>
      <c r="AE2166" s="86"/>
      <c r="AF2166" s="75"/>
      <c r="AH2166" s="86"/>
      <c r="AI2166" s="75"/>
      <c r="AK2166" s="86"/>
      <c r="AL2166" s="75"/>
    </row>
    <row r="2167" spans="1:38" x14ac:dyDescent="0.2">
      <c r="A2167" s="31"/>
      <c r="B2167" s="83"/>
      <c r="D2167" s="86"/>
      <c r="E2167" s="75"/>
      <c r="G2167" s="86"/>
      <c r="H2167" s="75"/>
      <c r="J2167" s="86"/>
      <c r="K2167" s="75"/>
      <c r="M2167" s="86"/>
      <c r="N2167" s="75"/>
      <c r="P2167" s="86"/>
      <c r="Q2167" s="75"/>
      <c r="S2167" s="86"/>
      <c r="T2167" s="75"/>
      <c r="V2167" s="86"/>
      <c r="W2167" s="75"/>
      <c r="Y2167" s="86"/>
      <c r="Z2167" s="75"/>
      <c r="AB2167" s="86"/>
      <c r="AC2167" s="75"/>
      <c r="AE2167" s="86"/>
      <c r="AF2167" s="75"/>
      <c r="AH2167" s="86"/>
      <c r="AI2167" s="75"/>
      <c r="AK2167" s="86"/>
      <c r="AL2167" s="75"/>
    </row>
    <row r="2168" spans="1:38" x14ac:dyDescent="0.2">
      <c r="A2168" s="31"/>
      <c r="B2168" s="83"/>
      <c r="D2168" s="86"/>
      <c r="E2168" s="75"/>
      <c r="G2168" s="86"/>
      <c r="H2168" s="75"/>
      <c r="J2168" s="86"/>
      <c r="K2168" s="75"/>
      <c r="M2168" s="86"/>
      <c r="N2168" s="75"/>
      <c r="P2168" s="86"/>
      <c r="Q2168" s="75"/>
      <c r="S2168" s="86"/>
      <c r="T2168" s="75"/>
      <c r="V2168" s="86"/>
      <c r="W2168" s="75"/>
      <c r="Y2168" s="86"/>
      <c r="Z2168" s="75"/>
      <c r="AB2168" s="86"/>
      <c r="AC2168" s="75"/>
      <c r="AE2168" s="86"/>
      <c r="AF2168" s="75"/>
      <c r="AH2168" s="86"/>
      <c r="AI2168" s="75"/>
      <c r="AK2168" s="86"/>
      <c r="AL2168" s="75"/>
    </row>
    <row r="2169" spans="1:38" x14ac:dyDescent="0.2">
      <c r="A2169" s="31"/>
      <c r="B2169" s="83"/>
      <c r="D2169" s="86"/>
      <c r="E2169" s="75"/>
      <c r="G2169" s="86"/>
      <c r="H2169" s="75"/>
      <c r="J2169" s="86"/>
      <c r="K2169" s="75"/>
      <c r="M2169" s="86"/>
      <c r="N2169" s="75"/>
      <c r="P2169" s="86"/>
      <c r="Q2169" s="75"/>
      <c r="S2169" s="86"/>
      <c r="T2169" s="75"/>
      <c r="V2169" s="86"/>
      <c r="W2169" s="75"/>
      <c r="Y2169" s="86"/>
      <c r="Z2169" s="75"/>
      <c r="AB2169" s="86"/>
      <c r="AC2169" s="75"/>
      <c r="AE2169" s="86"/>
      <c r="AF2169" s="75"/>
      <c r="AH2169" s="86"/>
      <c r="AI2169" s="75"/>
      <c r="AK2169" s="86"/>
      <c r="AL2169" s="75"/>
    </row>
    <row r="2170" spans="1:38" x14ac:dyDescent="0.2">
      <c r="A2170" s="31"/>
      <c r="B2170" s="83"/>
      <c r="D2170" s="86"/>
      <c r="E2170" s="75"/>
      <c r="G2170" s="86"/>
      <c r="H2170" s="75"/>
      <c r="J2170" s="86"/>
      <c r="K2170" s="75"/>
      <c r="M2170" s="86"/>
      <c r="N2170" s="75"/>
      <c r="P2170" s="86"/>
      <c r="Q2170" s="75"/>
      <c r="S2170" s="86"/>
      <c r="T2170" s="75"/>
      <c r="V2170" s="86"/>
      <c r="W2170" s="75"/>
      <c r="Y2170" s="86"/>
      <c r="Z2170" s="75"/>
      <c r="AB2170" s="86"/>
      <c r="AC2170" s="75"/>
      <c r="AE2170" s="86"/>
      <c r="AF2170" s="75"/>
      <c r="AH2170" s="86"/>
      <c r="AI2170" s="75"/>
      <c r="AK2170" s="86"/>
      <c r="AL2170" s="75"/>
    </row>
    <row r="2171" spans="1:38" x14ac:dyDescent="0.2">
      <c r="A2171" s="31"/>
      <c r="B2171" s="83"/>
      <c r="D2171" s="86"/>
      <c r="E2171" s="75"/>
      <c r="G2171" s="86"/>
      <c r="H2171" s="75"/>
      <c r="J2171" s="86"/>
      <c r="K2171" s="75"/>
      <c r="M2171" s="86"/>
      <c r="N2171" s="75"/>
      <c r="P2171" s="86"/>
      <c r="Q2171" s="75"/>
      <c r="S2171" s="86"/>
      <c r="T2171" s="75"/>
      <c r="V2171" s="86"/>
      <c r="W2171" s="75"/>
      <c r="Y2171" s="86"/>
      <c r="Z2171" s="75"/>
      <c r="AB2171" s="86"/>
      <c r="AC2171" s="75"/>
      <c r="AE2171" s="86"/>
      <c r="AF2171" s="75"/>
      <c r="AH2171" s="86"/>
      <c r="AI2171" s="75"/>
      <c r="AK2171" s="86"/>
      <c r="AL2171" s="75"/>
    </row>
    <row r="2172" spans="1:38" x14ac:dyDescent="0.2">
      <c r="A2172" s="31"/>
      <c r="B2172" s="83"/>
      <c r="D2172" s="86"/>
      <c r="E2172" s="75"/>
      <c r="G2172" s="86"/>
      <c r="H2172" s="75"/>
      <c r="J2172" s="86"/>
      <c r="K2172" s="75"/>
      <c r="M2172" s="86"/>
      <c r="N2172" s="75"/>
      <c r="P2172" s="86"/>
      <c r="Q2172" s="75"/>
      <c r="S2172" s="86"/>
      <c r="T2172" s="75"/>
      <c r="V2172" s="86"/>
      <c r="W2172" s="75"/>
      <c r="Y2172" s="86"/>
      <c r="Z2172" s="75"/>
      <c r="AB2172" s="86"/>
      <c r="AC2172" s="75"/>
      <c r="AE2172" s="86"/>
      <c r="AF2172" s="75"/>
      <c r="AH2172" s="86"/>
      <c r="AI2172" s="75"/>
      <c r="AK2172" s="86"/>
      <c r="AL2172" s="75"/>
    </row>
    <row r="2173" spans="1:38" x14ac:dyDescent="0.2">
      <c r="A2173" s="31"/>
      <c r="B2173" s="83"/>
      <c r="D2173" s="86"/>
      <c r="E2173" s="75"/>
      <c r="G2173" s="86"/>
      <c r="H2173" s="75"/>
      <c r="J2173" s="86"/>
      <c r="K2173" s="75"/>
      <c r="M2173" s="86"/>
      <c r="N2173" s="75"/>
      <c r="P2173" s="86"/>
      <c r="Q2173" s="75"/>
      <c r="S2173" s="86"/>
      <c r="T2173" s="75"/>
      <c r="V2173" s="86"/>
      <c r="W2173" s="75"/>
      <c r="Y2173" s="86"/>
      <c r="Z2173" s="75"/>
      <c r="AB2173" s="86"/>
      <c r="AC2173" s="75"/>
      <c r="AE2173" s="86"/>
      <c r="AF2173" s="75"/>
      <c r="AH2173" s="86"/>
      <c r="AI2173" s="75"/>
      <c r="AK2173" s="86"/>
      <c r="AL2173" s="75"/>
    </row>
    <row r="2174" spans="1:38" x14ac:dyDescent="0.2">
      <c r="A2174" s="31"/>
      <c r="B2174" s="83"/>
      <c r="D2174" s="86"/>
      <c r="E2174" s="75"/>
      <c r="G2174" s="86"/>
      <c r="H2174" s="75"/>
      <c r="J2174" s="86"/>
      <c r="K2174" s="75"/>
      <c r="M2174" s="86"/>
      <c r="N2174" s="75"/>
      <c r="P2174" s="86"/>
      <c r="Q2174" s="75"/>
      <c r="S2174" s="86"/>
      <c r="T2174" s="75"/>
      <c r="V2174" s="86"/>
      <c r="W2174" s="75"/>
      <c r="Y2174" s="86"/>
      <c r="Z2174" s="75"/>
      <c r="AB2174" s="86"/>
      <c r="AC2174" s="75"/>
      <c r="AE2174" s="86"/>
      <c r="AF2174" s="75"/>
      <c r="AH2174" s="86"/>
      <c r="AI2174" s="75"/>
      <c r="AK2174" s="86"/>
      <c r="AL2174" s="75"/>
    </row>
    <row r="2175" spans="1:38" x14ac:dyDescent="0.2">
      <c r="A2175" s="31"/>
      <c r="B2175" s="83"/>
      <c r="D2175" s="86"/>
      <c r="E2175" s="75"/>
      <c r="G2175" s="86"/>
      <c r="H2175" s="75"/>
      <c r="J2175" s="86"/>
      <c r="K2175" s="75"/>
      <c r="M2175" s="86"/>
      <c r="N2175" s="75"/>
      <c r="P2175" s="86"/>
      <c r="Q2175" s="75"/>
      <c r="S2175" s="86"/>
      <c r="T2175" s="75"/>
      <c r="V2175" s="86"/>
      <c r="W2175" s="75"/>
      <c r="Y2175" s="86"/>
      <c r="Z2175" s="75"/>
      <c r="AB2175" s="86"/>
      <c r="AC2175" s="75"/>
      <c r="AE2175" s="86"/>
      <c r="AF2175" s="75"/>
      <c r="AH2175" s="86"/>
      <c r="AI2175" s="75"/>
      <c r="AK2175" s="86"/>
      <c r="AL2175" s="75"/>
    </row>
    <row r="2176" spans="1:38" x14ac:dyDescent="0.2">
      <c r="A2176" s="31"/>
      <c r="B2176" s="83"/>
      <c r="D2176" s="86"/>
      <c r="E2176" s="75"/>
      <c r="G2176" s="86"/>
      <c r="H2176" s="75"/>
      <c r="J2176" s="86"/>
      <c r="K2176" s="75"/>
      <c r="M2176" s="86"/>
      <c r="N2176" s="75"/>
      <c r="P2176" s="86"/>
      <c r="Q2176" s="75"/>
      <c r="S2176" s="86"/>
      <c r="T2176" s="75"/>
      <c r="V2176" s="86"/>
      <c r="W2176" s="75"/>
      <c r="Y2176" s="86"/>
      <c r="Z2176" s="75"/>
      <c r="AB2176" s="86"/>
      <c r="AC2176" s="75"/>
      <c r="AE2176" s="86"/>
      <c r="AF2176" s="75"/>
      <c r="AH2176" s="86"/>
      <c r="AI2176" s="75"/>
      <c r="AK2176" s="86"/>
      <c r="AL2176" s="75"/>
    </row>
    <row r="2177" spans="1:38" x14ac:dyDescent="0.2">
      <c r="A2177" s="31"/>
      <c r="B2177" s="83"/>
      <c r="D2177" s="86"/>
      <c r="E2177" s="75"/>
      <c r="G2177" s="86"/>
      <c r="H2177" s="75"/>
      <c r="J2177" s="86"/>
      <c r="K2177" s="75"/>
      <c r="M2177" s="86"/>
      <c r="N2177" s="75"/>
      <c r="P2177" s="86"/>
      <c r="Q2177" s="75"/>
      <c r="S2177" s="86"/>
      <c r="T2177" s="75"/>
      <c r="V2177" s="86"/>
      <c r="W2177" s="75"/>
      <c r="Y2177" s="86"/>
      <c r="Z2177" s="75"/>
      <c r="AB2177" s="86"/>
      <c r="AC2177" s="75"/>
      <c r="AE2177" s="86"/>
      <c r="AF2177" s="75"/>
      <c r="AH2177" s="86"/>
      <c r="AI2177" s="75"/>
      <c r="AK2177" s="86"/>
      <c r="AL2177" s="75"/>
    </row>
    <row r="2178" spans="1:38" x14ac:dyDescent="0.2">
      <c r="A2178" s="31"/>
      <c r="B2178" s="83"/>
      <c r="D2178" s="86"/>
      <c r="E2178" s="75"/>
      <c r="G2178" s="86"/>
      <c r="H2178" s="75"/>
      <c r="J2178" s="86"/>
      <c r="K2178" s="75"/>
      <c r="M2178" s="86"/>
      <c r="N2178" s="75"/>
      <c r="P2178" s="86"/>
      <c r="Q2178" s="75"/>
      <c r="S2178" s="86"/>
      <c r="T2178" s="75"/>
      <c r="V2178" s="86"/>
      <c r="W2178" s="75"/>
      <c r="Y2178" s="86"/>
      <c r="Z2178" s="75"/>
      <c r="AB2178" s="86"/>
      <c r="AC2178" s="75"/>
      <c r="AE2178" s="86"/>
      <c r="AF2178" s="75"/>
      <c r="AH2178" s="86"/>
      <c r="AI2178" s="75"/>
      <c r="AK2178" s="86"/>
      <c r="AL2178" s="75"/>
    </row>
    <row r="2179" spans="1:38" x14ac:dyDescent="0.2">
      <c r="A2179" s="31"/>
      <c r="B2179" s="83"/>
      <c r="D2179" s="86"/>
      <c r="E2179" s="75"/>
      <c r="G2179" s="86"/>
      <c r="H2179" s="75"/>
      <c r="J2179" s="86"/>
      <c r="K2179" s="75"/>
      <c r="M2179" s="86"/>
      <c r="N2179" s="75"/>
      <c r="P2179" s="86"/>
      <c r="Q2179" s="75"/>
      <c r="S2179" s="86"/>
      <c r="T2179" s="75"/>
      <c r="V2179" s="86"/>
      <c r="W2179" s="75"/>
      <c r="Y2179" s="86"/>
      <c r="Z2179" s="75"/>
      <c r="AB2179" s="86"/>
      <c r="AC2179" s="75"/>
      <c r="AE2179" s="86"/>
      <c r="AF2179" s="75"/>
      <c r="AH2179" s="86"/>
      <c r="AI2179" s="75"/>
      <c r="AK2179" s="86"/>
      <c r="AL2179" s="75"/>
    </row>
    <row r="2180" spans="1:38" x14ac:dyDescent="0.2">
      <c r="A2180" s="31"/>
      <c r="B2180" s="83"/>
      <c r="D2180" s="86"/>
      <c r="E2180" s="75"/>
      <c r="G2180" s="86"/>
      <c r="H2180" s="75"/>
      <c r="J2180" s="86"/>
      <c r="K2180" s="75"/>
      <c r="M2180" s="86"/>
      <c r="N2180" s="75"/>
      <c r="P2180" s="86"/>
      <c r="Q2180" s="75"/>
      <c r="S2180" s="86"/>
      <c r="T2180" s="75"/>
      <c r="V2180" s="86"/>
      <c r="W2180" s="75"/>
      <c r="Y2180" s="86"/>
      <c r="Z2180" s="75"/>
      <c r="AB2180" s="86"/>
      <c r="AC2180" s="75"/>
      <c r="AE2180" s="86"/>
      <c r="AF2180" s="75"/>
      <c r="AH2180" s="86"/>
      <c r="AI2180" s="75"/>
      <c r="AK2180" s="86"/>
      <c r="AL2180" s="75"/>
    </row>
    <row r="2181" spans="1:38" x14ac:dyDescent="0.2">
      <c r="A2181" s="31"/>
      <c r="B2181" s="83"/>
      <c r="D2181" s="86"/>
      <c r="E2181" s="75"/>
      <c r="G2181" s="86"/>
      <c r="H2181" s="75"/>
      <c r="J2181" s="86"/>
      <c r="K2181" s="75"/>
      <c r="M2181" s="86"/>
      <c r="N2181" s="75"/>
      <c r="P2181" s="86"/>
      <c r="Q2181" s="75"/>
      <c r="S2181" s="86"/>
      <c r="T2181" s="75"/>
      <c r="V2181" s="86"/>
      <c r="W2181" s="75"/>
      <c r="Y2181" s="86"/>
      <c r="Z2181" s="75"/>
      <c r="AB2181" s="86"/>
      <c r="AC2181" s="75"/>
      <c r="AE2181" s="86"/>
      <c r="AF2181" s="75"/>
      <c r="AH2181" s="86"/>
      <c r="AI2181" s="75"/>
      <c r="AK2181" s="86"/>
      <c r="AL2181" s="75"/>
    </row>
    <row r="2182" spans="1:38" x14ac:dyDescent="0.2">
      <c r="A2182" s="31"/>
      <c r="B2182" s="83"/>
      <c r="D2182" s="86"/>
      <c r="E2182" s="75"/>
      <c r="G2182" s="86"/>
      <c r="H2182" s="75"/>
      <c r="J2182" s="86"/>
      <c r="K2182" s="75"/>
      <c r="M2182" s="86"/>
      <c r="N2182" s="75"/>
      <c r="P2182" s="86"/>
      <c r="Q2182" s="75"/>
      <c r="S2182" s="86"/>
      <c r="T2182" s="75"/>
      <c r="V2182" s="86"/>
      <c r="W2182" s="75"/>
      <c r="Y2182" s="86"/>
      <c r="Z2182" s="75"/>
      <c r="AB2182" s="86"/>
      <c r="AC2182" s="75"/>
      <c r="AE2182" s="86"/>
      <c r="AF2182" s="75"/>
      <c r="AH2182" s="86"/>
      <c r="AI2182" s="75"/>
      <c r="AK2182" s="86"/>
      <c r="AL2182" s="75"/>
    </row>
    <row r="2183" spans="1:38" x14ac:dyDescent="0.2">
      <c r="A2183" s="31"/>
      <c r="B2183" s="83"/>
      <c r="D2183" s="86"/>
      <c r="E2183" s="75"/>
      <c r="G2183" s="86"/>
      <c r="H2183" s="75"/>
      <c r="J2183" s="86"/>
      <c r="K2183" s="75"/>
      <c r="M2183" s="86"/>
      <c r="N2183" s="75"/>
      <c r="P2183" s="86"/>
      <c r="Q2183" s="75"/>
      <c r="S2183" s="86"/>
      <c r="T2183" s="75"/>
      <c r="V2183" s="86"/>
      <c r="W2183" s="75"/>
      <c r="Y2183" s="86"/>
      <c r="Z2183" s="75"/>
      <c r="AB2183" s="86"/>
      <c r="AC2183" s="75"/>
      <c r="AE2183" s="86"/>
      <c r="AF2183" s="75"/>
      <c r="AH2183" s="86"/>
      <c r="AI2183" s="75"/>
      <c r="AK2183" s="86"/>
      <c r="AL2183" s="75"/>
    </row>
    <row r="2184" spans="1:38" x14ac:dyDescent="0.2">
      <c r="A2184" s="31"/>
      <c r="B2184" s="83"/>
      <c r="D2184" s="86"/>
      <c r="E2184" s="75"/>
      <c r="G2184" s="86"/>
      <c r="H2184" s="75"/>
      <c r="J2184" s="86"/>
      <c r="K2184" s="75"/>
      <c r="M2184" s="86"/>
      <c r="N2184" s="75"/>
      <c r="P2184" s="86"/>
      <c r="Q2184" s="75"/>
      <c r="S2184" s="86"/>
      <c r="T2184" s="75"/>
      <c r="V2184" s="86"/>
      <c r="W2184" s="75"/>
      <c r="Y2184" s="86"/>
      <c r="Z2184" s="75"/>
      <c r="AB2184" s="86"/>
      <c r="AC2184" s="75"/>
      <c r="AE2184" s="86"/>
      <c r="AF2184" s="75"/>
      <c r="AH2184" s="86"/>
      <c r="AI2184" s="75"/>
      <c r="AK2184" s="86"/>
      <c r="AL2184" s="75"/>
    </row>
    <row r="2185" spans="1:38" x14ac:dyDescent="0.2">
      <c r="A2185" s="31"/>
      <c r="B2185" s="83"/>
      <c r="D2185" s="86"/>
      <c r="E2185" s="75"/>
      <c r="G2185" s="86"/>
      <c r="H2185" s="75"/>
      <c r="J2185" s="86"/>
      <c r="K2185" s="75"/>
      <c r="M2185" s="86"/>
      <c r="N2185" s="75"/>
      <c r="P2185" s="86"/>
      <c r="Q2185" s="75"/>
      <c r="S2185" s="86"/>
      <c r="T2185" s="75"/>
      <c r="V2185" s="86"/>
      <c r="W2185" s="75"/>
      <c r="Y2185" s="86"/>
      <c r="Z2185" s="75"/>
      <c r="AB2185" s="86"/>
      <c r="AC2185" s="75"/>
      <c r="AE2185" s="86"/>
      <c r="AF2185" s="75"/>
      <c r="AH2185" s="86"/>
      <c r="AI2185" s="75"/>
      <c r="AK2185" s="86"/>
      <c r="AL2185" s="75"/>
    </row>
    <row r="2186" spans="1:38" x14ac:dyDescent="0.2">
      <c r="A2186" s="31"/>
      <c r="B2186" s="83"/>
      <c r="D2186" s="86"/>
      <c r="E2186" s="75"/>
      <c r="G2186" s="86"/>
      <c r="H2186" s="75"/>
      <c r="J2186" s="86"/>
      <c r="K2186" s="75"/>
      <c r="M2186" s="86"/>
      <c r="N2186" s="75"/>
      <c r="P2186" s="86"/>
      <c r="Q2186" s="75"/>
      <c r="S2186" s="86"/>
      <c r="T2186" s="75"/>
      <c r="V2186" s="86"/>
      <c r="W2186" s="75"/>
      <c r="Y2186" s="86"/>
      <c r="Z2186" s="75"/>
      <c r="AB2186" s="86"/>
      <c r="AC2186" s="75"/>
      <c r="AE2186" s="86"/>
      <c r="AF2186" s="75"/>
      <c r="AH2186" s="86"/>
      <c r="AI2186" s="75"/>
      <c r="AK2186" s="86"/>
      <c r="AL2186" s="75"/>
    </row>
    <row r="2187" spans="1:38" x14ac:dyDescent="0.2">
      <c r="A2187" s="31"/>
      <c r="B2187" s="83"/>
      <c r="D2187" s="86"/>
      <c r="E2187" s="75"/>
      <c r="G2187" s="86"/>
      <c r="H2187" s="75"/>
      <c r="J2187" s="86"/>
      <c r="K2187" s="75"/>
      <c r="M2187" s="86"/>
      <c r="N2187" s="75"/>
      <c r="P2187" s="86"/>
      <c r="Q2187" s="75"/>
      <c r="S2187" s="86"/>
      <c r="T2187" s="75"/>
      <c r="V2187" s="86"/>
      <c r="W2187" s="75"/>
      <c r="Y2187" s="86"/>
      <c r="Z2187" s="75"/>
      <c r="AB2187" s="86"/>
      <c r="AC2187" s="75"/>
      <c r="AE2187" s="86"/>
      <c r="AF2187" s="75"/>
      <c r="AH2187" s="86"/>
      <c r="AI2187" s="75"/>
      <c r="AK2187" s="86"/>
      <c r="AL2187" s="75"/>
    </row>
    <row r="2188" spans="1:38" x14ac:dyDescent="0.2">
      <c r="A2188" s="31"/>
      <c r="B2188" s="83"/>
      <c r="D2188" s="86"/>
      <c r="E2188" s="75"/>
      <c r="G2188" s="86"/>
      <c r="H2188" s="75"/>
      <c r="J2188" s="86"/>
      <c r="K2188" s="75"/>
      <c r="M2188" s="86"/>
      <c r="N2188" s="75"/>
      <c r="P2188" s="86"/>
      <c r="Q2188" s="75"/>
      <c r="S2188" s="86"/>
      <c r="T2188" s="75"/>
      <c r="V2188" s="86"/>
      <c r="W2188" s="75"/>
      <c r="Y2188" s="86"/>
      <c r="Z2188" s="75"/>
      <c r="AB2188" s="86"/>
      <c r="AC2188" s="75"/>
      <c r="AE2188" s="86"/>
      <c r="AF2188" s="75"/>
      <c r="AH2188" s="86"/>
      <c r="AI2188" s="75"/>
      <c r="AK2188" s="86"/>
      <c r="AL2188" s="75"/>
    </row>
    <row r="2189" spans="1:38" x14ac:dyDescent="0.2">
      <c r="A2189" s="31"/>
      <c r="B2189" s="83"/>
      <c r="D2189" s="86"/>
      <c r="E2189" s="75"/>
      <c r="G2189" s="86"/>
      <c r="H2189" s="75"/>
      <c r="J2189" s="86"/>
      <c r="K2189" s="75"/>
      <c r="M2189" s="86"/>
      <c r="N2189" s="75"/>
      <c r="P2189" s="86"/>
      <c r="Q2189" s="75"/>
      <c r="S2189" s="86"/>
      <c r="T2189" s="75"/>
      <c r="V2189" s="86"/>
      <c r="W2189" s="75"/>
      <c r="Y2189" s="86"/>
      <c r="Z2189" s="75"/>
      <c r="AB2189" s="86"/>
      <c r="AC2189" s="75"/>
      <c r="AE2189" s="86"/>
      <c r="AF2189" s="75"/>
      <c r="AH2189" s="86"/>
      <c r="AI2189" s="75"/>
      <c r="AK2189" s="86"/>
      <c r="AL2189" s="75"/>
    </row>
    <row r="2190" spans="1:38" x14ac:dyDescent="0.2">
      <c r="A2190" s="31"/>
      <c r="B2190" s="83"/>
      <c r="D2190" s="86"/>
      <c r="E2190" s="75"/>
      <c r="G2190" s="86"/>
      <c r="H2190" s="75"/>
      <c r="J2190" s="86"/>
      <c r="K2190" s="75"/>
      <c r="M2190" s="86"/>
      <c r="N2190" s="75"/>
      <c r="P2190" s="86"/>
      <c r="Q2190" s="75"/>
      <c r="S2190" s="86"/>
      <c r="T2190" s="75"/>
      <c r="V2190" s="86"/>
      <c r="W2190" s="75"/>
      <c r="Y2190" s="86"/>
      <c r="Z2190" s="75"/>
      <c r="AB2190" s="86"/>
      <c r="AC2190" s="75"/>
      <c r="AE2190" s="86"/>
      <c r="AF2190" s="75"/>
      <c r="AH2190" s="86"/>
      <c r="AI2190" s="75"/>
      <c r="AK2190" s="86"/>
      <c r="AL2190" s="75"/>
    </row>
    <row r="2191" spans="1:38" x14ac:dyDescent="0.2">
      <c r="A2191" s="31"/>
      <c r="B2191" s="83"/>
      <c r="D2191" s="86"/>
      <c r="E2191" s="75"/>
      <c r="G2191" s="86"/>
      <c r="H2191" s="75"/>
      <c r="J2191" s="86"/>
      <c r="K2191" s="75"/>
      <c r="M2191" s="86"/>
      <c r="N2191" s="75"/>
      <c r="P2191" s="86"/>
      <c r="Q2191" s="75"/>
      <c r="S2191" s="86"/>
      <c r="T2191" s="75"/>
      <c r="V2191" s="86"/>
      <c r="W2191" s="75"/>
      <c r="Y2191" s="86"/>
      <c r="Z2191" s="75"/>
      <c r="AB2191" s="86"/>
      <c r="AC2191" s="75"/>
      <c r="AE2191" s="86"/>
      <c r="AF2191" s="75"/>
      <c r="AH2191" s="86"/>
      <c r="AI2191" s="75"/>
      <c r="AK2191" s="86"/>
      <c r="AL2191" s="75"/>
    </row>
    <row r="2192" spans="1:38" x14ac:dyDescent="0.2">
      <c r="A2192" s="31"/>
      <c r="B2192" s="83"/>
      <c r="D2192" s="86"/>
      <c r="E2192" s="75"/>
      <c r="G2192" s="86"/>
      <c r="H2192" s="75"/>
      <c r="J2192" s="86"/>
      <c r="K2192" s="75"/>
      <c r="M2192" s="86"/>
      <c r="N2192" s="75"/>
      <c r="P2192" s="86"/>
      <c r="Q2192" s="75"/>
      <c r="S2192" s="86"/>
      <c r="T2192" s="75"/>
      <c r="V2192" s="86"/>
      <c r="W2192" s="75"/>
      <c r="Y2192" s="86"/>
      <c r="Z2192" s="75"/>
      <c r="AB2192" s="86"/>
      <c r="AC2192" s="75"/>
      <c r="AE2192" s="86"/>
      <c r="AF2192" s="75"/>
      <c r="AH2192" s="86"/>
      <c r="AI2192" s="75"/>
      <c r="AK2192" s="86"/>
      <c r="AL2192" s="75"/>
    </row>
    <row r="2193" spans="1:38" x14ac:dyDescent="0.2">
      <c r="A2193" s="31"/>
      <c r="B2193" s="83"/>
      <c r="D2193" s="86"/>
      <c r="E2193" s="75"/>
      <c r="G2193" s="86"/>
      <c r="H2193" s="75"/>
      <c r="J2193" s="86"/>
      <c r="K2193" s="75"/>
      <c r="M2193" s="86"/>
      <c r="N2193" s="75"/>
      <c r="P2193" s="86"/>
      <c r="Q2193" s="75"/>
      <c r="S2193" s="86"/>
      <c r="T2193" s="75"/>
      <c r="V2193" s="86"/>
      <c r="W2193" s="75"/>
      <c r="Y2193" s="86"/>
      <c r="Z2193" s="75"/>
      <c r="AB2193" s="86"/>
      <c r="AC2193" s="75"/>
      <c r="AE2193" s="86"/>
      <c r="AF2193" s="75"/>
      <c r="AH2193" s="86"/>
      <c r="AI2193" s="75"/>
      <c r="AK2193" s="86"/>
      <c r="AL2193" s="75"/>
    </row>
    <row r="2194" spans="1:38" x14ac:dyDescent="0.2">
      <c r="A2194" s="31"/>
      <c r="B2194" s="83"/>
      <c r="D2194" s="86"/>
      <c r="E2194" s="75"/>
      <c r="G2194" s="86"/>
      <c r="H2194" s="75"/>
      <c r="J2194" s="86"/>
      <c r="K2194" s="75"/>
      <c r="M2194" s="86"/>
      <c r="N2194" s="75"/>
      <c r="P2194" s="86"/>
      <c r="Q2194" s="75"/>
      <c r="S2194" s="86"/>
      <c r="T2194" s="75"/>
      <c r="V2194" s="86"/>
      <c r="W2194" s="75"/>
      <c r="Y2194" s="86"/>
      <c r="Z2194" s="75"/>
      <c r="AB2194" s="86"/>
      <c r="AC2194" s="75"/>
      <c r="AE2194" s="86"/>
      <c r="AF2194" s="75"/>
      <c r="AH2194" s="86"/>
      <c r="AI2194" s="75"/>
      <c r="AK2194" s="86"/>
      <c r="AL2194" s="75"/>
    </row>
    <row r="2195" spans="1:38" x14ac:dyDescent="0.2">
      <c r="A2195" s="31"/>
      <c r="B2195" s="83"/>
      <c r="D2195" s="86"/>
      <c r="E2195" s="75"/>
      <c r="G2195" s="86"/>
      <c r="H2195" s="75"/>
      <c r="J2195" s="86"/>
      <c r="K2195" s="75"/>
      <c r="M2195" s="86"/>
      <c r="N2195" s="75"/>
      <c r="P2195" s="86"/>
      <c r="Q2195" s="75"/>
      <c r="S2195" s="86"/>
      <c r="T2195" s="75"/>
      <c r="V2195" s="86"/>
      <c r="W2195" s="75"/>
      <c r="Y2195" s="86"/>
      <c r="Z2195" s="75"/>
      <c r="AB2195" s="86"/>
      <c r="AC2195" s="75"/>
      <c r="AE2195" s="86"/>
      <c r="AF2195" s="75"/>
      <c r="AH2195" s="86"/>
      <c r="AI2195" s="75"/>
      <c r="AK2195" s="86"/>
      <c r="AL2195" s="75"/>
    </row>
    <row r="2196" spans="1:38" x14ac:dyDescent="0.2">
      <c r="A2196" s="31"/>
      <c r="B2196" s="83"/>
      <c r="D2196" s="86"/>
      <c r="E2196" s="75"/>
      <c r="G2196" s="86"/>
      <c r="H2196" s="75"/>
      <c r="J2196" s="86"/>
      <c r="K2196" s="75"/>
      <c r="M2196" s="86"/>
      <c r="N2196" s="75"/>
      <c r="P2196" s="86"/>
      <c r="Q2196" s="75"/>
      <c r="S2196" s="86"/>
      <c r="T2196" s="75"/>
      <c r="V2196" s="86"/>
      <c r="W2196" s="75"/>
      <c r="Y2196" s="86"/>
      <c r="Z2196" s="75"/>
      <c r="AB2196" s="86"/>
      <c r="AC2196" s="75"/>
      <c r="AE2196" s="86"/>
      <c r="AF2196" s="75"/>
      <c r="AH2196" s="86"/>
      <c r="AI2196" s="75"/>
      <c r="AK2196" s="86"/>
      <c r="AL2196" s="75"/>
    </row>
    <row r="2197" spans="1:38" x14ac:dyDescent="0.2">
      <c r="A2197" s="31"/>
      <c r="B2197" s="83"/>
      <c r="D2197" s="86"/>
      <c r="E2197" s="75"/>
      <c r="G2197" s="86"/>
      <c r="H2197" s="75"/>
      <c r="J2197" s="86"/>
      <c r="K2197" s="75"/>
      <c r="M2197" s="86"/>
      <c r="N2197" s="75"/>
      <c r="P2197" s="86"/>
      <c r="Q2197" s="75"/>
      <c r="S2197" s="86"/>
      <c r="T2197" s="75"/>
      <c r="V2197" s="86"/>
      <c r="W2197" s="75"/>
      <c r="Y2197" s="86"/>
      <c r="Z2197" s="75"/>
      <c r="AB2197" s="86"/>
      <c r="AC2197" s="75"/>
      <c r="AE2197" s="86"/>
      <c r="AF2197" s="75"/>
      <c r="AH2197" s="86"/>
      <c r="AI2197" s="75"/>
      <c r="AK2197" s="86"/>
      <c r="AL2197" s="75"/>
    </row>
    <row r="2198" spans="1:38" x14ac:dyDescent="0.2">
      <c r="A2198" s="31"/>
      <c r="B2198" s="83"/>
      <c r="D2198" s="86"/>
      <c r="E2198" s="75"/>
      <c r="G2198" s="86"/>
      <c r="H2198" s="75"/>
      <c r="J2198" s="86"/>
      <c r="K2198" s="75"/>
      <c r="M2198" s="86"/>
      <c r="N2198" s="75"/>
      <c r="P2198" s="86"/>
      <c r="Q2198" s="75"/>
      <c r="S2198" s="86"/>
      <c r="T2198" s="75"/>
      <c r="V2198" s="86"/>
      <c r="W2198" s="75"/>
      <c r="Y2198" s="86"/>
      <c r="Z2198" s="75"/>
      <c r="AB2198" s="86"/>
      <c r="AC2198" s="75"/>
      <c r="AE2198" s="86"/>
      <c r="AF2198" s="75"/>
      <c r="AH2198" s="86"/>
      <c r="AI2198" s="75"/>
      <c r="AK2198" s="86"/>
      <c r="AL2198" s="75"/>
    </row>
    <row r="2199" spans="1:38" x14ac:dyDescent="0.2">
      <c r="A2199" s="31"/>
      <c r="B2199" s="83"/>
      <c r="D2199" s="86"/>
      <c r="E2199" s="75"/>
      <c r="G2199" s="86"/>
      <c r="H2199" s="75"/>
      <c r="J2199" s="86"/>
      <c r="K2199" s="75"/>
      <c r="M2199" s="86"/>
      <c r="N2199" s="75"/>
      <c r="P2199" s="86"/>
      <c r="Q2199" s="75"/>
      <c r="S2199" s="86"/>
      <c r="T2199" s="75"/>
      <c r="V2199" s="86"/>
      <c r="W2199" s="75"/>
      <c r="Y2199" s="86"/>
      <c r="Z2199" s="75"/>
      <c r="AB2199" s="86"/>
      <c r="AC2199" s="75"/>
      <c r="AE2199" s="86"/>
      <c r="AF2199" s="75"/>
      <c r="AH2199" s="86"/>
      <c r="AI2199" s="75"/>
      <c r="AK2199" s="86"/>
      <c r="AL2199" s="75"/>
    </row>
    <row r="2200" spans="1:38" x14ac:dyDescent="0.2">
      <c r="A2200" s="31"/>
      <c r="B2200" s="83"/>
      <c r="D2200" s="86"/>
      <c r="E2200" s="75"/>
      <c r="G2200" s="86"/>
      <c r="H2200" s="75"/>
      <c r="J2200" s="86"/>
      <c r="K2200" s="75"/>
      <c r="M2200" s="86"/>
      <c r="N2200" s="75"/>
      <c r="P2200" s="86"/>
      <c r="Q2200" s="75"/>
      <c r="S2200" s="86"/>
      <c r="T2200" s="75"/>
      <c r="V2200" s="86"/>
      <c r="W2200" s="75"/>
      <c r="Y2200" s="86"/>
      <c r="Z2200" s="75"/>
      <c r="AB2200" s="86"/>
      <c r="AC2200" s="75"/>
      <c r="AE2200" s="86"/>
      <c r="AF2200" s="75"/>
      <c r="AH2200" s="86"/>
      <c r="AI2200" s="75"/>
      <c r="AK2200" s="86"/>
      <c r="AL2200" s="75"/>
    </row>
    <row r="2201" spans="1:38" x14ac:dyDescent="0.2">
      <c r="A2201" s="31"/>
      <c r="B2201" s="83"/>
      <c r="D2201" s="86"/>
      <c r="E2201" s="75"/>
      <c r="G2201" s="86"/>
      <c r="H2201" s="75"/>
      <c r="J2201" s="86"/>
      <c r="K2201" s="75"/>
      <c r="M2201" s="86"/>
      <c r="N2201" s="75"/>
      <c r="P2201" s="86"/>
      <c r="Q2201" s="75"/>
      <c r="S2201" s="86"/>
      <c r="T2201" s="75"/>
      <c r="V2201" s="86"/>
      <c r="W2201" s="75"/>
      <c r="Y2201" s="86"/>
      <c r="Z2201" s="75"/>
      <c r="AB2201" s="86"/>
      <c r="AC2201" s="75"/>
      <c r="AE2201" s="86"/>
      <c r="AF2201" s="75"/>
      <c r="AH2201" s="86"/>
      <c r="AI2201" s="75"/>
      <c r="AK2201" s="86"/>
      <c r="AL2201" s="75"/>
    </row>
    <row r="2202" spans="1:38" x14ac:dyDescent="0.2">
      <c r="A2202" s="31"/>
      <c r="B2202" s="83"/>
      <c r="D2202" s="86"/>
      <c r="E2202" s="75"/>
      <c r="G2202" s="86"/>
      <c r="H2202" s="75"/>
      <c r="J2202" s="86"/>
      <c r="K2202" s="75"/>
      <c r="M2202" s="86"/>
      <c r="N2202" s="75"/>
      <c r="P2202" s="86"/>
      <c r="Q2202" s="75"/>
      <c r="S2202" s="86"/>
      <c r="T2202" s="75"/>
      <c r="V2202" s="86"/>
      <c r="W2202" s="75"/>
      <c r="Y2202" s="86"/>
      <c r="Z2202" s="75"/>
      <c r="AB2202" s="86"/>
      <c r="AC2202" s="75"/>
      <c r="AE2202" s="86"/>
      <c r="AF2202" s="75"/>
      <c r="AH2202" s="86"/>
      <c r="AI2202" s="75"/>
      <c r="AK2202" s="86"/>
      <c r="AL2202" s="75"/>
    </row>
    <row r="2203" spans="1:38" x14ac:dyDescent="0.2">
      <c r="A2203" s="31"/>
      <c r="B2203" s="83"/>
      <c r="D2203" s="86"/>
      <c r="E2203" s="75"/>
      <c r="G2203" s="86"/>
      <c r="H2203" s="75"/>
      <c r="J2203" s="86"/>
      <c r="K2203" s="75"/>
      <c r="M2203" s="86"/>
      <c r="N2203" s="75"/>
      <c r="P2203" s="86"/>
      <c r="Q2203" s="75"/>
      <c r="S2203" s="86"/>
      <c r="T2203" s="75"/>
      <c r="V2203" s="86"/>
      <c r="W2203" s="75"/>
      <c r="Y2203" s="86"/>
      <c r="Z2203" s="75"/>
      <c r="AB2203" s="86"/>
      <c r="AC2203" s="75"/>
      <c r="AE2203" s="86"/>
      <c r="AF2203" s="75"/>
      <c r="AH2203" s="86"/>
      <c r="AI2203" s="75"/>
      <c r="AK2203" s="86"/>
      <c r="AL2203" s="75"/>
    </row>
    <row r="2204" spans="1:38" x14ac:dyDescent="0.2">
      <c r="A2204" s="31"/>
      <c r="B2204" s="83"/>
      <c r="D2204" s="86"/>
      <c r="E2204" s="75"/>
      <c r="G2204" s="86"/>
      <c r="H2204" s="75"/>
      <c r="J2204" s="86"/>
      <c r="K2204" s="75"/>
      <c r="M2204" s="86"/>
      <c r="N2204" s="75"/>
      <c r="P2204" s="86"/>
      <c r="Q2204" s="75"/>
      <c r="S2204" s="86"/>
      <c r="T2204" s="75"/>
      <c r="V2204" s="86"/>
      <c r="W2204" s="75"/>
      <c r="Y2204" s="86"/>
      <c r="Z2204" s="75"/>
      <c r="AB2204" s="86"/>
      <c r="AC2204" s="75"/>
      <c r="AE2204" s="86"/>
      <c r="AF2204" s="75"/>
      <c r="AH2204" s="86"/>
      <c r="AI2204" s="75"/>
      <c r="AK2204" s="86"/>
      <c r="AL2204" s="75"/>
    </row>
    <row r="2205" spans="1:38" x14ac:dyDescent="0.2">
      <c r="A2205" s="31"/>
      <c r="B2205" s="83"/>
      <c r="D2205" s="86"/>
      <c r="E2205" s="75"/>
      <c r="G2205" s="86"/>
      <c r="H2205" s="75"/>
      <c r="J2205" s="86"/>
      <c r="K2205" s="75"/>
      <c r="M2205" s="86"/>
      <c r="N2205" s="75"/>
      <c r="P2205" s="86"/>
      <c r="Q2205" s="75"/>
      <c r="S2205" s="86"/>
      <c r="T2205" s="75"/>
      <c r="V2205" s="86"/>
      <c r="W2205" s="75"/>
      <c r="Y2205" s="86"/>
      <c r="Z2205" s="75"/>
      <c r="AB2205" s="86"/>
      <c r="AC2205" s="75"/>
      <c r="AE2205" s="86"/>
      <c r="AF2205" s="75"/>
      <c r="AH2205" s="86"/>
      <c r="AI2205" s="75"/>
      <c r="AK2205" s="86"/>
      <c r="AL2205" s="75"/>
    </row>
    <row r="2206" spans="1:38" x14ac:dyDescent="0.2">
      <c r="A2206" s="31"/>
      <c r="B2206" s="83"/>
      <c r="D2206" s="86"/>
      <c r="E2206" s="75"/>
      <c r="G2206" s="86"/>
      <c r="H2206" s="75"/>
      <c r="J2206" s="86"/>
      <c r="K2206" s="75"/>
      <c r="M2206" s="86"/>
      <c r="N2206" s="75"/>
      <c r="P2206" s="86"/>
      <c r="Q2206" s="75"/>
      <c r="S2206" s="86"/>
      <c r="T2206" s="75"/>
      <c r="V2206" s="86"/>
      <c r="W2206" s="75"/>
      <c r="Y2206" s="86"/>
      <c r="Z2206" s="75"/>
      <c r="AB2206" s="86"/>
      <c r="AC2206" s="75"/>
      <c r="AE2206" s="86"/>
      <c r="AF2206" s="75"/>
      <c r="AH2206" s="86"/>
      <c r="AI2206" s="75"/>
      <c r="AK2206" s="86"/>
      <c r="AL2206" s="75"/>
    </row>
    <row r="2207" spans="1:38" x14ac:dyDescent="0.2">
      <c r="A2207" s="31"/>
      <c r="B2207" s="83"/>
      <c r="D2207" s="86"/>
      <c r="E2207" s="75"/>
      <c r="G2207" s="86"/>
      <c r="H2207" s="75"/>
      <c r="J2207" s="86"/>
      <c r="K2207" s="75"/>
      <c r="M2207" s="86"/>
      <c r="N2207" s="75"/>
      <c r="P2207" s="86"/>
      <c r="Q2207" s="75"/>
      <c r="S2207" s="86"/>
      <c r="T2207" s="75"/>
      <c r="V2207" s="86"/>
      <c r="W2207" s="75"/>
      <c r="Y2207" s="86"/>
      <c r="Z2207" s="75"/>
      <c r="AB2207" s="86"/>
      <c r="AC2207" s="75"/>
      <c r="AE2207" s="86"/>
      <c r="AF2207" s="75"/>
      <c r="AH2207" s="86"/>
      <c r="AI2207" s="75"/>
      <c r="AK2207" s="86"/>
      <c r="AL2207" s="75"/>
    </row>
    <row r="2208" spans="1:38" x14ac:dyDescent="0.2">
      <c r="A2208" s="31"/>
      <c r="B2208" s="83"/>
      <c r="D2208" s="86"/>
      <c r="E2208" s="75"/>
      <c r="G2208" s="86"/>
      <c r="H2208" s="75"/>
      <c r="J2208" s="86"/>
      <c r="K2208" s="75"/>
      <c r="M2208" s="86"/>
      <c r="N2208" s="75"/>
      <c r="P2208" s="86"/>
      <c r="Q2208" s="75"/>
      <c r="S2208" s="86"/>
      <c r="T2208" s="75"/>
      <c r="V2208" s="86"/>
      <c r="W2208" s="75"/>
      <c r="Y2208" s="86"/>
      <c r="Z2208" s="75"/>
      <c r="AB2208" s="86"/>
      <c r="AC2208" s="75"/>
      <c r="AE2208" s="86"/>
      <c r="AF2208" s="75"/>
      <c r="AH2208" s="86"/>
      <c r="AI2208" s="75"/>
      <c r="AK2208" s="86"/>
      <c r="AL2208" s="75"/>
    </row>
    <row r="2209" spans="1:38" x14ac:dyDescent="0.2">
      <c r="A2209" s="31"/>
      <c r="B2209" s="83"/>
      <c r="D2209" s="86"/>
      <c r="E2209" s="75"/>
      <c r="G2209" s="86"/>
      <c r="H2209" s="75"/>
      <c r="J2209" s="86"/>
      <c r="K2209" s="75"/>
      <c r="M2209" s="86"/>
      <c r="N2209" s="75"/>
      <c r="P2209" s="86"/>
      <c r="Q2209" s="75"/>
      <c r="S2209" s="86"/>
      <c r="T2209" s="75"/>
      <c r="V2209" s="86"/>
      <c r="W2209" s="75"/>
      <c r="Y2209" s="86"/>
      <c r="Z2209" s="75"/>
      <c r="AB2209" s="86"/>
      <c r="AC2209" s="75"/>
      <c r="AE2209" s="86"/>
      <c r="AF2209" s="75"/>
      <c r="AH2209" s="86"/>
      <c r="AI2209" s="75"/>
      <c r="AK2209" s="86"/>
      <c r="AL2209" s="75"/>
    </row>
    <row r="2210" spans="1:38" x14ac:dyDescent="0.2">
      <c r="A2210" s="31"/>
      <c r="B2210" s="83"/>
      <c r="D2210" s="86"/>
      <c r="E2210" s="75"/>
      <c r="G2210" s="86"/>
      <c r="H2210" s="75"/>
      <c r="J2210" s="86"/>
      <c r="K2210" s="75"/>
      <c r="M2210" s="86"/>
      <c r="N2210" s="75"/>
      <c r="P2210" s="86"/>
      <c r="Q2210" s="75"/>
      <c r="S2210" s="86"/>
      <c r="T2210" s="75"/>
      <c r="V2210" s="86"/>
      <c r="W2210" s="75"/>
      <c r="Y2210" s="86"/>
      <c r="Z2210" s="75"/>
      <c r="AB2210" s="86"/>
      <c r="AC2210" s="75"/>
      <c r="AE2210" s="86"/>
      <c r="AF2210" s="75"/>
      <c r="AH2210" s="86"/>
      <c r="AI2210" s="75"/>
      <c r="AK2210" s="86"/>
      <c r="AL2210" s="75"/>
    </row>
    <row r="2211" spans="1:38" x14ac:dyDescent="0.2">
      <c r="A2211" s="31"/>
      <c r="B2211" s="83"/>
      <c r="D2211" s="86"/>
      <c r="E2211" s="75"/>
      <c r="G2211" s="86"/>
      <c r="H2211" s="75"/>
      <c r="J2211" s="86"/>
      <c r="K2211" s="75"/>
      <c r="M2211" s="86"/>
      <c r="N2211" s="75"/>
      <c r="P2211" s="86"/>
      <c r="Q2211" s="75"/>
      <c r="S2211" s="86"/>
      <c r="T2211" s="75"/>
      <c r="V2211" s="86"/>
      <c r="W2211" s="75"/>
      <c r="Y2211" s="86"/>
      <c r="Z2211" s="75"/>
      <c r="AB2211" s="86"/>
      <c r="AC2211" s="75"/>
      <c r="AE2211" s="86"/>
      <c r="AF2211" s="75"/>
      <c r="AH2211" s="86"/>
      <c r="AI2211" s="75"/>
      <c r="AK2211" s="86"/>
      <c r="AL2211" s="75"/>
    </row>
    <row r="2212" spans="1:38" x14ac:dyDescent="0.2">
      <c r="A2212" s="31"/>
      <c r="B2212" s="83"/>
      <c r="D2212" s="86"/>
      <c r="E2212" s="75"/>
      <c r="G2212" s="86"/>
      <c r="H2212" s="75"/>
      <c r="J2212" s="86"/>
      <c r="K2212" s="75"/>
      <c r="M2212" s="86"/>
      <c r="N2212" s="75"/>
      <c r="P2212" s="86"/>
      <c r="Q2212" s="75"/>
      <c r="S2212" s="86"/>
      <c r="T2212" s="75"/>
      <c r="V2212" s="86"/>
      <c r="W2212" s="75"/>
      <c r="Y2212" s="86"/>
      <c r="Z2212" s="75"/>
      <c r="AB2212" s="86"/>
      <c r="AC2212" s="75"/>
      <c r="AE2212" s="86"/>
      <c r="AF2212" s="75"/>
      <c r="AH2212" s="86"/>
      <c r="AI2212" s="75"/>
      <c r="AK2212" s="86"/>
      <c r="AL2212" s="75"/>
    </row>
    <row r="2213" spans="1:38" x14ac:dyDescent="0.2">
      <c r="A2213" s="31"/>
      <c r="B2213" s="83"/>
      <c r="D2213" s="86"/>
      <c r="E2213" s="75"/>
      <c r="G2213" s="86"/>
      <c r="H2213" s="75"/>
      <c r="J2213" s="86"/>
      <c r="K2213" s="75"/>
      <c r="M2213" s="86"/>
      <c r="N2213" s="75"/>
      <c r="P2213" s="86"/>
      <c r="Q2213" s="75"/>
      <c r="S2213" s="86"/>
      <c r="T2213" s="75"/>
      <c r="V2213" s="86"/>
      <c r="W2213" s="75"/>
      <c r="Y2213" s="86"/>
      <c r="Z2213" s="75"/>
      <c r="AB2213" s="86"/>
      <c r="AC2213" s="75"/>
      <c r="AE2213" s="86"/>
      <c r="AF2213" s="75"/>
      <c r="AH2213" s="86"/>
      <c r="AI2213" s="75"/>
      <c r="AK2213" s="86"/>
      <c r="AL2213" s="75"/>
    </row>
    <row r="2214" spans="1:38" x14ac:dyDescent="0.2">
      <c r="A2214" s="31"/>
      <c r="B2214" s="83"/>
      <c r="D2214" s="86"/>
      <c r="E2214" s="75"/>
      <c r="G2214" s="86"/>
      <c r="H2214" s="75"/>
      <c r="J2214" s="86"/>
      <c r="K2214" s="75"/>
      <c r="M2214" s="86"/>
      <c r="N2214" s="75"/>
      <c r="P2214" s="86"/>
      <c r="Q2214" s="75"/>
      <c r="S2214" s="86"/>
      <c r="T2214" s="75"/>
      <c r="V2214" s="86"/>
      <c r="W2214" s="75"/>
      <c r="Y2214" s="86"/>
      <c r="Z2214" s="75"/>
      <c r="AB2214" s="86"/>
      <c r="AC2214" s="75"/>
      <c r="AE2214" s="86"/>
      <c r="AF2214" s="75"/>
      <c r="AH2214" s="86"/>
      <c r="AI2214" s="75"/>
      <c r="AK2214" s="86"/>
      <c r="AL2214" s="75"/>
    </row>
    <row r="2215" spans="1:38" x14ac:dyDescent="0.2">
      <c r="A2215" s="31"/>
      <c r="B2215" s="83"/>
      <c r="D2215" s="86"/>
      <c r="E2215" s="75"/>
      <c r="G2215" s="86"/>
      <c r="H2215" s="75"/>
      <c r="J2215" s="86"/>
      <c r="K2215" s="75"/>
      <c r="M2215" s="86"/>
      <c r="N2215" s="75"/>
      <c r="P2215" s="86"/>
      <c r="Q2215" s="75"/>
      <c r="S2215" s="86"/>
      <c r="T2215" s="75"/>
      <c r="V2215" s="86"/>
      <c r="W2215" s="75"/>
      <c r="Y2215" s="86"/>
      <c r="Z2215" s="75"/>
      <c r="AB2215" s="86"/>
      <c r="AC2215" s="75"/>
      <c r="AE2215" s="86"/>
      <c r="AF2215" s="75"/>
      <c r="AH2215" s="86"/>
      <c r="AI2215" s="75"/>
      <c r="AK2215" s="86"/>
      <c r="AL2215" s="75"/>
    </row>
    <row r="2216" spans="1:38" x14ac:dyDescent="0.2">
      <c r="A2216" s="31"/>
      <c r="B2216" s="83"/>
      <c r="D2216" s="86"/>
      <c r="E2216" s="75"/>
      <c r="G2216" s="86"/>
      <c r="H2216" s="75"/>
      <c r="J2216" s="86"/>
      <c r="K2216" s="75"/>
      <c r="M2216" s="86"/>
      <c r="N2216" s="75"/>
      <c r="P2216" s="86"/>
      <c r="Q2216" s="75"/>
      <c r="S2216" s="86"/>
      <c r="T2216" s="75"/>
      <c r="V2216" s="86"/>
      <c r="W2216" s="75"/>
      <c r="Y2216" s="86"/>
      <c r="Z2216" s="75"/>
      <c r="AB2216" s="86"/>
      <c r="AC2216" s="75"/>
      <c r="AE2216" s="86"/>
      <c r="AF2216" s="75"/>
      <c r="AH2216" s="86"/>
      <c r="AI2216" s="75"/>
      <c r="AK2216" s="86"/>
      <c r="AL2216" s="75"/>
    </row>
    <row r="2217" spans="1:38" x14ac:dyDescent="0.2">
      <c r="A2217" s="31"/>
      <c r="B2217" s="83"/>
      <c r="D2217" s="86"/>
      <c r="E2217" s="75"/>
      <c r="G2217" s="86"/>
      <c r="H2217" s="75"/>
      <c r="J2217" s="86"/>
      <c r="K2217" s="75"/>
      <c r="M2217" s="86"/>
      <c r="N2217" s="75"/>
      <c r="P2217" s="86"/>
      <c r="Q2217" s="75"/>
      <c r="S2217" s="86"/>
      <c r="T2217" s="75"/>
      <c r="V2217" s="86"/>
      <c r="W2217" s="75"/>
      <c r="Y2217" s="86"/>
      <c r="Z2217" s="75"/>
      <c r="AB2217" s="86"/>
      <c r="AC2217" s="75"/>
      <c r="AE2217" s="86"/>
      <c r="AF2217" s="75"/>
      <c r="AH2217" s="86"/>
      <c r="AI2217" s="75"/>
      <c r="AK2217" s="86"/>
      <c r="AL2217" s="75"/>
    </row>
    <row r="2218" spans="1:38" x14ac:dyDescent="0.2">
      <c r="A2218" s="31"/>
      <c r="B2218" s="83"/>
      <c r="D2218" s="86"/>
      <c r="E2218" s="75"/>
      <c r="G2218" s="86"/>
      <c r="H2218" s="75"/>
      <c r="J2218" s="86"/>
      <c r="K2218" s="75"/>
      <c r="M2218" s="86"/>
      <c r="N2218" s="75"/>
      <c r="P2218" s="86"/>
      <c r="Q2218" s="75"/>
      <c r="S2218" s="86"/>
      <c r="T2218" s="75"/>
      <c r="V2218" s="86"/>
      <c r="W2218" s="75"/>
      <c r="Y2218" s="86"/>
      <c r="Z2218" s="75"/>
      <c r="AB2218" s="86"/>
      <c r="AC2218" s="75"/>
      <c r="AE2218" s="86"/>
      <c r="AF2218" s="75"/>
      <c r="AH2218" s="86"/>
      <c r="AI2218" s="75"/>
      <c r="AK2218" s="86"/>
      <c r="AL2218" s="75"/>
    </row>
    <row r="2219" spans="1:38" x14ac:dyDescent="0.2">
      <c r="A2219" s="31"/>
      <c r="B2219" s="83"/>
      <c r="D2219" s="86"/>
      <c r="E2219" s="75"/>
      <c r="G2219" s="86"/>
      <c r="H2219" s="75"/>
      <c r="J2219" s="86"/>
      <c r="K2219" s="75"/>
      <c r="M2219" s="86"/>
      <c r="N2219" s="75"/>
      <c r="P2219" s="86"/>
      <c r="Q2219" s="75"/>
      <c r="S2219" s="86"/>
      <c r="T2219" s="75"/>
      <c r="V2219" s="86"/>
      <c r="W2219" s="75"/>
      <c r="Y2219" s="86"/>
      <c r="Z2219" s="75"/>
      <c r="AB2219" s="86"/>
      <c r="AC2219" s="75"/>
      <c r="AE2219" s="86"/>
      <c r="AF2219" s="75"/>
      <c r="AH2219" s="86"/>
      <c r="AI2219" s="75"/>
      <c r="AK2219" s="86"/>
      <c r="AL2219" s="75"/>
    </row>
    <row r="2220" spans="1:38" x14ac:dyDescent="0.2">
      <c r="A2220" s="31"/>
      <c r="B2220" s="83"/>
      <c r="D2220" s="86"/>
      <c r="E2220" s="75"/>
      <c r="G2220" s="86"/>
      <c r="H2220" s="75"/>
      <c r="J2220" s="86"/>
      <c r="K2220" s="75"/>
      <c r="M2220" s="86"/>
      <c r="N2220" s="75"/>
      <c r="P2220" s="86"/>
      <c r="Q2220" s="75"/>
      <c r="S2220" s="86"/>
      <c r="T2220" s="75"/>
      <c r="V2220" s="86"/>
      <c r="W2220" s="75"/>
      <c r="Y2220" s="86"/>
      <c r="Z2220" s="75"/>
      <c r="AB2220" s="86"/>
      <c r="AC2220" s="75"/>
      <c r="AE2220" s="86"/>
      <c r="AF2220" s="75"/>
      <c r="AH2220" s="86"/>
      <c r="AI2220" s="75"/>
      <c r="AK2220" s="86"/>
      <c r="AL2220" s="75"/>
    </row>
    <row r="2221" spans="1:38" x14ac:dyDescent="0.2">
      <c r="A2221" s="31"/>
      <c r="B2221" s="83"/>
      <c r="D2221" s="86"/>
      <c r="E2221" s="75"/>
      <c r="G2221" s="86"/>
      <c r="H2221" s="75"/>
      <c r="J2221" s="86"/>
      <c r="K2221" s="75"/>
      <c r="M2221" s="86"/>
      <c r="N2221" s="75"/>
      <c r="P2221" s="86"/>
      <c r="Q2221" s="75"/>
      <c r="S2221" s="86"/>
      <c r="T2221" s="75"/>
      <c r="V2221" s="86"/>
      <c r="W2221" s="75"/>
      <c r="Y2221" s="86"/>
      <c r="Z2221" s="75"/>
      <c r="AB2221" s="86"/>
      <c r="AC2221" s="75"/>
      <c r="AE2221" s="86"/>
      <c r="AF2221" s="75"/>
      <c r="AH2221" s="86"/>
      <c r="AI2221" s="75"/>
      <c r="AK2221" s="86"/>
      <c r="AL2221" s="75"/>
    </row>
    <row r="2222" spans="1:38" x14ac:dyDescent="0.2">
      <c r="A2222" s="31"/>
      <c r="B2222" s="83"/>
      <c r="D2222" s="86"/>
      <c r="E2222" s="75"/>
      <c r="G2222" s="86"/>
      <c r="H2222" s="75"/>
      <c r="J2222" s="86"/>
      <c r="K2222" s="75"/>
      <c r="M2222" s="86"/>
      <c r="N2222" s="75"/>
      <c r="P2222" s="86"/>
      <c r="Q2222" s="75"/>
      <c r="S2222" s="86"/>
      <c r="T2222" s="75"/>
      <c r="V2222" s="86"/>
      <c r="W2222" s="75"/>
      <c r="Y2222" s="86"/>
      <c r="Z2222" s="75"/>
      <c r="AB2222" s="86"/>
      <c r="AC2222" s="75"/>
      <c r="AE2222" s="86"/>
      <c r="AF2222" s="75"/>
      <c r="AH2222" s="86"/>
      <c r="AI2222" s="75"/>
      <c r="AK2222" s="86"/>
      <c r="AL2222" s="75"/>
    </row>
    <row r="2223" spans="1:38" x14ac:dyDescent="0.2">
      <c r="A2223" s="31"/>
      <c r="B2223" s="83"/>
      <c r="D2223" s="86"/>
      <c r="E2223" s="75"/>
      <c r="G2223" s="86"/>
      <c r="H2223" s="75"/>
      <c r="J2223" s="86"/>
      <c r="K2223" s="75"/>
      <c r="M2223" s="86"/>
      <c r="N2223" s="75"/>
      <c r="P2223" s="86"/>
      <c r="Q2223" s="75"/>
      <c r="S2223" s="86"/>
      <c r="T2223" s="75"/>
      <c r="V2223" s="86"/>
      <c r="W2223" s="75"/>
      <c r="Y2223" s="86"/>
      <c r="Z2223" s="75"/>
      <c r="AB2223" s="86"/>
      <c r="AC2223" s="75"/>
      <c r="AE2223" s="86"/>
      <c r="AF2223" s="75"/>
      <c r="AH2223" s="86"/>
      <c r="AI2223" s="75"/>
      <c r="AK2223" s="86"/>
      <c r="AL2223" s="75"/>
    </row>
    <row r="2224" spans="1:38" x14ac:dyDescent="0.2">
      <c r="A2224" s="31"/>
      <c r="B2224" s="83"/>
      <c r="D2224" s="86"/>
      <c r="E2224" s="75"/>
      <c r="G2224" s="86"/>
      <c r="H2224" s="75"/>
      <c r="J2224" s="86"/>
      <c r="K2224" s="75"/>
      <c r="M2224" s="86"/>
      <c r="N2224" s="75"/>
      <c r="P2224" s="86"/>
      <c r="Q2224" s="75"/>
      <c r="S2224" s="86"/>
      <c r="T2224" s="75"/>
      <c r="V2224" s="86"/>
      <c r="W2224" s="75"/>
      <c r="Y2224" s="86"/>
      <c r="Z2224" s="75"/>
      <c r="AB2224" s="86"/>
      <c r="AC2224" s="75"/>
      <c r="AE2224" s="86"/>
      <c r="AF2224" s="75"/>
      <c r="AH2224" s="86"/>
      <c r="AI2224" s="75"/>
      <c r="AK2224" s="86"/>
      <c r="AL2224" s="75"/>
    </row>
    <row r="2225" spans="1:38" x14ac:dyDescent="0.2">
      <c r="A2225" s="31"/>
      <c r="B2225" s="83"/>
      <c r="D2225" s="86"/>
      <c r="E2225" s="75"/>
      <c r="G2225" s="86"/>
      <c r="H2225" s="75"/>
      <c r="J2225" s="86"/>
      <c r="K2225" s="75"/>
      <c r="M2225" s="86"/>
      <c r="N2225" s="75"/>
      <c r="P2225" s="86"/>
      <c r="Q2225" s="75"/>
      <c r="S2225" s="86"/>
      <c r="T2225" s="75"/>
      <c r="V2225" s="86"/>
      <c r="W2225" s="75"/>
      <c r="Y2225" s="86"/>
      <c r="Z2225" s="75"/>
      <c r="AB2225" s="86"/>
      <c r="AC2225" s="75"/>
      <c r="AE2225" s="86"/>
      <c r="AF2225" s="75"/>
      <c r="AH2225" s="86"/>
      <c r="AI2225" s="75"/>
      <c r="AK2225" s="86"/>
      <c r="AL2225" s="75"/>
    </row>
    <row r="2226" spans="1:38" x14ac:dyDescent="0.2">
      <c r="A2226" s="31"/>
      <c r="B2226" s="83"/>
      <c r="D2226" s="86"/>
      <c r="E2226" s="75"/>
      <c r="G2226" s="86"/>
      <c r="H2226" s="75"/>
      <c r="J2226" s="86"/>
      <c r="K2226" s="75"/>
      <c r="M2226" s="86"/>
      <c r="N2226" s="75"/>
      <c r="P2226" s="86"/>
      <c r="Q2226" s="75"/>
      <c r="S2226" s="86"/>
      <c r="T2226" s="75"/>
      <c r="V2226" s="86"/>
      <c r="W2226" s="75"/>
      <c r="Y2226" s="86"/>
      <c r="Z2226" s="75"/>
      <c r="AB2226" s="86"/>
      <c r="AC2226" s="75"/>
      <c r="AE2226" s="86"/>
      <c r="AF2226" s="75"/>
      <c r="AH2226" s="86"/>
      <c r="AI2226" s="75"/>
      <c r="AK2226" s="86"/>
      <c r="AL2226" s="75"/>
    </row>
    <row r="2227" spans="1:38" x14ac:dyDescent="0.2">
      <c r="A2227" s="31"/>
      <c r="B2227" s="83"/>
      <c r="D2227" s="86"/>
      <c r="E2227" s="75"/>
      <c r="G2227" s="86"/>
      <c r="H2227" s="75"/>
      <c r="J2227" s="86"/>
      <c r="K2227" s="75"/>
      <c r="M2227" s="86"/>
      <c r="N2227" s="75"/>
      <c r="P2227" s="86"/>
      <c r="Q2227" s="75"/>
      <c r="S2227" s="86"/>
      <c r="T2227" s="75"/>
      <c r="V2227" s="86"/>
      <c r="W2227" s="75"/>
      <c r="Y2227" s="86"/>
      <c r="Z2227" s="75"/>
      <c r="AB2227" s="86"/>
      <c r="AC2227" s="75"/>
      <c r="AE2227" s="86"/>
      <c r="AF2227" s="75"/>
      <c r="AH2227" s="86"/>
      <c r="AI2227" s="75"/>
      <c r="AK2227" s="86"/>
      <c r="AL2227" s="75"/>
    </row>
    <row r="2228" spans="1:38" x14ac:dyDescent="0.2">
      <c r="A2228" s="31"/>
      <c r="B2228" s="83"/>
      <c r="D2228" s="86"/>
      <c r="E2228" s="75"/>
      <c r="G2228" s="86"/>
      <c r="H2228" s="75"/>
      <c r="J2228" s="86"/>
      <c r="K2228" s="75"/>
      <c r="M2228" s="86"/>
      <c r="N2228" s="75"/>
      <c r="P2228" s="86"/>
      <c r="Q2228" s="75"/>
      <c r="S2228" s="86"/>
      <c r="T2228" s="75"/>
      <c r="V2228" s="86"/>
      <c r="W2228" s="75"/>
      <c r="Y2228" s="86"/>
      <c r="Z2228" s="75"/>
      <c r="AB2228" s="86"/>
      <c r="AC2228" s="75"/>
      <c r="AE2228" s="86"/>
      <c r="AF2228" s="75"/>
      <c r="AH2228" s="86"/>
      <c r="AI2228" s="75"/>
      <c r="AK2228" s="86"/>
      <c r="AL2228" s="75"/>
    </row>
    <row r="2229" spans="1:38" x14ac:dyDescent="0.2">
      <c r="A2229" s="31"/>
      <c r="B2229" s="83"/>
      <c r="D2229" s="86"/>
      <c r="E2229" s="75"/>
      <c r="G2229" s="86"/>
      <c r="H2229" s="75"/>
      <c r="J2229" s="86"/>
      <c r="K2229" s="75"/>
      <c r="M2229" s="86"/>
      <c r="N2229" s="75"/>
      <c r="P2229" s="86"/>
      <c r="Q2229" s="75"/>
      <c r="S2229" s="86"/>
      <c r="T2229" s="75"/>
      <c r="V2229" s="86"/>
      <c r="W2229" s="75"/>
      <c r="Y2229" s="86"/>
      <c r="Z2229" s="75"/>
      <c r="AB2229" s="86"/>
      <c r="AC2229" s="75"/>
      <c r="AE2229" s="86"/>
      <c r="AF2229" s="75"/>
      <c r="AH2229" s="86"/>
      <c r="AI2229" s="75"/>
      <c r="AK2229" s="86"/>
      <c r="AL2229" s="75"/>
    </row>
    <row r="2230" spans="1:38" x14ac:dyDescent="0.2">
      <c r="A2230" s="31"/>
      <c r="B2230" s="83"/>
      <c r="D2230" s="86"/>
      <c r="E2230" s="75"/>
      <c r="G2230" s="86"/>
      <c r="H2230" s="75"/>
      <c r="J2230" s="86"/>
      <c r="K2230" s="75"/>
      <c r="M2230" s="86"/>
      <c r="N2230" s="75"/>
      <c r="P2230" s="86"/>
      <c r="Q2230" s="75"/>
      <c r="S2230" s="86"/>
      <c r="T2230" s="75"/>
      <c r="V2230" s="86"/>
      <c r="W2230" s="75"/>
      <c r="Y2230" s="86"/>
      <c r="Z2230" s="75"/>
      <c r="AB2230" s="86"/>
      <c r="AC2230" s="75"/>
      <c r="AE2230" s="86"/>
      <c r="AF2230" s="75"/>
      <c r="AH2230" s="86"/>
      <c r="AI2230" s="75"/>
      <c r="AK2230" s="86"/>
      <c r="AL2230" s="75"/>
    </row>
    <row r="2231" spans="1:38" x14ac:dyDescent="0.2">
      <c r="A2231" s="31"/>
      <c r="B2231" s="83"/>
      <c r="D2231" s="86"/>
      <c r="E2231" s="75"/>
      <c r="G2231" s="86"/>
      <c r="H2231" s="75"/>
      <c r="J2231" s="86"/>
      <c r="K2231" s="75"/>
      <c r="M2231" s="86"/>
      <c r="N2231" s="75"/>
      <c r="P2231" s="86"/>
      <c r="Q2231" s="75"/>
      <c r="S2231" s="86"/>
      <c r="T2231" s="75"/>
      <c r="V2231" s="86"/>
      <c r="W2231" s="75"/>
      <c r="Y2231" s="86"/>
      <c r="Z2231" s="75"/>
      <c r="AB2231" s="86"/>
      <c r="AC2231" s="75"/>
      <c r="AE2231" s="86"/>
      <c r="AF2231" s="75"/>
      <c r="AH2231" s="86"/>
      <c r="AI2231" s="75"/>
      <c r="AK2231" s="86"/>
      <c r="AL2231" s="75"/>
    </row>
    <row r="2232" spans="1:38" x14ac:dyDescent="0.2">
      <c r="A2232" s="31"/>
      <c r="B2232" s="83"/>
      <c r="D2232" s="86"/>
      <c r="E2232" s="75"/>
      <c r="G2232" s="86"/>
      <c r="H2232" s="75"/>
      <c r="J2232" s="86"/>
      <c r="K2232" s="75"/>
      <c r="M2232" s="86"/>
      <c r="N2232" s="75"/>
      <c r="P2232" s="86"/>
      <c r="Q2232" s="75"/>
      <c r="S2232" s="86"/>
      <c r="T2232" s="75"/>
      <c r="V2232" s="86"/>
      <c r="W2232" s="75"/>
      <c r="Y2232" s="86"/>
      <c r="Z2232" s="75"/>
      <c r="AB2232" s="86"/>
      <c r="AC2232" s="75"/>
      <c r="AE2232" s="86"/>
      <c r="AF2232" s="75"/>
      <c r="AH2232" s="86"/>
      <c r="AI2232" s="75"/>
      <c r="AK2232" s="86"/>
      <c r="AL2232" s="75"/>
    </row>
    <row r="2233" spans="1:38" x14ac:dyDescent="0.2">
      <c r="A2233" s="31"/>
      <c r="B2233" s="83"/>
      <c r="D2233" s="86"/>
      <c r="E2233" s="75"/>
      <c r="G2233" s="86"/>
      <c r="H2233" s="75"/>
      <c r="J2233" s="86"/>
      <c r="K2233" s="75"/>
      <c r="M2233" s="86"/>
      <c r="N2233" s="75"/>
      <c r="P2233" s="86"/>
      <c r="Q2233" s="75"/>
      <c r="S2233" s="86"/>
      <c r="T2233" s="75"/>
      <c r="V2233" s="86"/>
      <c r="W2233" s="75"/>
      <c r="Y2233" s="86"/>
      <c r="Z2233" s="75"/>
      <c r="AB2233" s="86"/>
      <c r="AC2233" s="75"/>
      <c r="AE2233" s="86"/>
      <c r="AF2233" s="75"/>
      <c r="AH2233" s="86"/>
      <c r="AI2233" s="75"/>
      <c r="AK2233" s="86"/>
      <c r="AL2233" s="75"/>
    </row>
    <row r="2234" spans="1:38" x14ac:dyDescent="0.2">
      <c r="A2234" s="31"/>
      <c r="B2234" s="83"/>
      <c r="D2234" s="86"/>
      <c r="E2234" s="75"/>
      <c r="G2234" s="86"/>
      <c r="H2234" s="75"/>
      <c r="J2234" s="86"/>
      <c r="K2234" s="75"/>
      <c r="M2234" s="86"/>
      <c r="N2234" s="75"/>
      <c r="P2234" s="86"/>
      <c r="Q2234" s="75"/>
      <c r="S2234" s="86"/>
      <c r="T2234" s="75"/>
      <c r="V2234" s="86"/>
      <c r="W2234" s="75"/>
      <c r="Y2234" s="86"/>
      <c r="Z2234" s="75"/>
      <c r="AB2234" s="86"/>
      <c r="AC2234" s="75"/>
      <c r="AE2234" s="86"/>
      <c r="AF2234" s="75"/>
      <c r="AH2234" s="86"/>
      <c r="AI2234" s="75"/>
      <c r="AK2234" s="86"/>
      <c r="AL2234" s="75"/>
    </row>
    <row r="2235" spans="1:38" x14ac:dyDescent="0.2">
      <c r="A2235" s="31"/>
      <c r="B2235" s="83"/>
      <c r="D2235" s="86"/>
      <c r="E2235" s="75"/>
      <c r="G2235" s="86"/>
      <c r="H2235" s="75"/>
      <c r="J2235" s="86"/>
      <c r="K2235" s="75"/>
      <c r="M2235" s="86"/>
      <c r="N2235" s="75"/>
      <c r="P2235" s="86"/>
      <c r="Q2235" s="75"/>
      <c r="S2235" s="86"/>
      <c r="T2235" s="75"/>
      <c r="V2235" s="86"/>
      <c r="W2235" s="75"/>
      <c r="Y2235" s="86"/>
      <c r="Z2235" s="75"/>
      <c r="AB2235" s="86"/>
      <c r="AC2235" s="75"/>
      <c r="AE2235" s="86"/>
      <c r="AF2235" s="75"/>
      <c r="AH2235" s="86"/>
      <c r="AI2235" s="75"/>
      <c r="AK2235" s="86"/>
      <c r="AL2235" s="75"/>
    </row>
    <row r="2236" spans="1:38" x14ac:dyDescent="0.2">
      <c r="A2236" s="31"/>
      <c r="B2236" s="83"/>
      <c r="D2236" s="86"/>
      <c r="E2236" s="75"/>
      <c r="G2236" s="86"/>
      <c r="H2236" s="75"/>
      <c r="J2236" s="86"/>
      <c r="K2236" s="75"/>
      <c r="M2236" s="86"/>
      <c r="N2236" s="75"/>
      <c r="P2236" s="86"/>
      <c r="Q2236" s="75"/>
      <c r="S2236" s="86"/>
      <c r="T2236" s="75"/>
      <c r="V2236" s="86"/>
      <c r="W2236" s="75"/>
      <c r="Y2236" s="86"/>
      <c r="Z2236" s="75"/>
      <c r="AB2236" s="86"/>
      <c r="AC2236" s="75"/>
      <c r="AE2236" s="86"/>
      <c r="AF2236" s="75"/>
      <c r="AH2236" s="86"/>
      <c r="AI2236" s="75"/>
      <c r="AK2236" s="86"/>
      <c r="AL2236" s="75"/>
    </row>
    <row r="2237" spans="1:38" x14ac:dyDescent="0.2">
      <c r="A2237" s="31"/>
      <c r="B2237" s="83"/>
      <c r="D2237" s="86"/>
      <c r="E2237" s="75"/>
      <c r="G2237" s="86"/>
      <c r="H2237" s="75"/>
      <c r="J2237" s="86"/>
      <c r="K2237" s="75"/>
      <c r="M2237" s="86"/>
      <c r="N2237" s="75"/>
      <c r="P2237" s="86"/>
      <c r="Q2237" s="75"/>
      <c r="S2237" s="86"/>
      <c r="T2237" s="75"/>
      <c r="V2237" s="86"/>
      <c r="W2237" s="75"/>
      <c r="Y2237" s="86"/>
      <c r="Z2237" s="75"/>
      <c r="AB2237" s="86"/>
      <c r="AC2237" s="75"/>
      <c r="AE2237" s="86"/>
      <c r="AF2237" s="75"/>
      <c r="AH2237" s="86"/>
      <c r="AI2237" s="75"/>
      <c r="AK2237" s="86"/>
      <c r="AL2237" s="75"/>
    </row>
    <row r="2238" spans="1:38" x14ac:dyDescent="0.2">
      <c r="A2238" s="31"/>
      <c r="B2238" s="83"/>
      <c r="D2238" s="86"/>
      <c r="E2238" s="75"/>
      <c r="G2238" s="86"/>
      <c r="H2238" s="75"/>
      <c r="J2238" s="86"/>
      <c r="K2238" s="75"/>
      <c r="M2238" s="86"/>
      <c r="N2238" s="75"/>
      <c r="P2238" s="86"/>
      <c r="Q2238" s="75"/>
      <c r="S2238" s="86"/>
      <c r="T2238" s="75"/>
      <c r="V2238" s="86"/>
      <c r="W2238" s="75"/>
      <c r="Y2238" s="86"/>
      <c r="Z2238" s="75"/>
      <c r="AB2238" s="86"/>
      <c r="AC2238" s="75"/>
      <c r="AE2238" s="86"/>
      <c r="AF2238" s="75"/>
      <c r="AH2238" s="86"/>
      <c r="AI2238" s="75"/>
      <c r="AK2238" s="86"/>
      <c r="AL2238" s="75"/>
    </row>
    <row r="2239" spans="1:38" x14ac:dyDescent="0.2">
      <c r="A2239" s="31"/>
      <c r="B2239" s="83"/>
      <c r="D2239" s="86"/>
      <c r="E2239" s="75"/>
      <c r="G2239" s="86"/>
      <c r="H2239" s="75"/>
      <c r="J2239" s="86"/>
      <c r="K2239" s="75"/>
      <c r="M2239" s="86"/>
      <c r="N2239" s="75"/>
      <c r="P2239" s="86"/>
      <c r="Q2239" s="75"/>
      <c r="S2239" s="86"/>
      <c r="T2239" s="75"/>
      <c r="V2239" s="86"/>
      <c r="W2239" s="75"/>
      <c r="Y2239" s="86"/>
      <c r="Z2239" s="75"/>
      <c r="AB2239" s="86"/>
      <c r="AC2239" s="75"/>
      <c r="AE2239" s="86"/>
      <c r="AF2239" s="75"/>
      <c r="AH2239" s="86"/>
      <c r="AI2239" s="75"/>
      <c r="AK2239" s="86"/>
      <c r="AL2239" s="75"/>
    </row>
    <row r="2240" spans="1:38" x14ac:dyDescent="0.2">
      <c r="A2240" s="31"/>
      <c r="B2240" s="83"/>
      <c r="D2240" s="86"/>
      <c r="E2240" s="75"/>
      <c r="G2240" s="86"/>
      <c r="H2240" s="75"/>
      <c r="J2240" s="86"/>
      <c r="K2240" s="75"/>
      <c r="M2240" s="86"/>
      <c r="N2240" s="75"/>
      <c r="P2240" s="86"/>
      <c r="Q2240" s="75"/>
      <c r="S2240" s="86"/>
      <c r="T2240" s="75"/>
      <c r="V2240" s="86"/>
      <c r="W2240" s="75"/>
      <c r="Y2240" s="86"/>
      <c r="Z2240" s="75"/>
      <c r="AB2240" s="86"/>
      <c r="AC2240" s="75"/>
      <c r="AE2240" s="86"/>
      <c r="AF2240" s="75"/>
      <c r="AH2240" s="86"/>
      <c r="AI2240" s="75"/>
      <c r="AK2240" s="86"/>
      <c r="AL2240" s="75"/>
    </row>
    <row r="2241" spans="1:38" x14ac:dyDescent="0.2">
      <c r="A2241" s="31"/>
      <c r="B2241" s="83"/>
      <c r="D2241" s="86"/>
      <c r="E2241" s="75"/>
      <c r="G2241" s="86"/>
      <c r="H2241" s="75"/>
      <c r="J2241" s="86"/>
      <c r="K2241" s="75"/>
      <c r="M2241" s="86"/>
      <c r="N2241" s="75"/>
      <c r="P2241" s="86"/>
      <c r="Q2241" s="75"/>
      <c r="S2241" s="86"/>
      <c r="T2241" s="75"/>
      <c r="V2241" s="86"/>
      <c r="W2241" s="75"/>
      <c r="Y2241" s="86"/>
      <c r="Z2241" s="75"/>
      <c r="AB2241" s="86"/>
      <c r="AC2241" s="75"/>
      <c r="AE2241" s="86"/>
      <c r="AF2241" s="75"/>
      <c r="AH2241" s="86"/>
      <c r="AI2241" s="75"/>
      <c r="AK2241" s="86"/>
      <c r="AL2241" s="75"/>
    </row>
    <row r="2242" spans="1:38" x14ac:dyDescent="0.2">
      <c r="A2242" s="31"/>
      <c r="B2242" s="83"/>
      <c r="D2242" s="86"/>
      <c r="E2242" s="75"/>
      <c r="G2242" s="86"/>
      <c r="H2242" s="75"/>
      <c r="J2242" s="86"/>
      <c r="K2242" s="75"/>
      <c r="M2242" s="86"/>
      <c r="N2242" s="75"/>
      <c r="P2242" s="86"/>
      <c r="Q2242" s="75"/>
      <c r="S2242" s="86"/>
      <c r="T2242" s="75"/>
      <c r="V2242" s="86"/>
      <c r="W2242" s="75"/>
      <c r="Y2242" s="86"/>
      <c r="Z2242" s="75"/>
      <c r="AB2242" s="86"/>
      <c r="AC2242" s="75"/>
      <c r="AE2242" s="86"/>
      <c r="AF2242" s="75"/>
      <c r="AH2242" s="86"/>
      <c r="AI2242" s="75"/>
      <c r="AK2242" s="86"/>
      <c r="AL2242" s="75"/>
    </row>
    <row r="2243" spans="1:38" x14ac:dyDescent="0.2">
      <c r="A2243" s="31"/>
      <c r="B2243" s="83"/>
      <c r="D2243" s="86"/>
      <c r="E2243" s="75"/>
      <c r="G2243" s="86"/>
      <c r="H2243" s="75"/>
      <c r="J2243" s="86"/>
      <c r="K2243" s="75"/>
      <c r="M2243" s="86"/>
      <c r="N2243" s="75"/>
      <c r="P2243" s="86"/>
      <c r="Q2243" s="75"/>
      <c r="S2243" s="86"/>
      <c r="T2243" s="75"/>
      <c r="V2243" s="86"/>
      <c r="W2243" s="75"/>
      <c r="Y2243" s="86"/>
      <c r="Z2243" s="75"/>
      <c r="AB2243" s="86"/>
      <c r="AC2243" s="75"/>
      <c r="AE2243" s="86"/>
      <c r="AF2243" s="75"/>
      <c r="AH2243" s="86"/>
      <c r="AI2243" s="75"/>
      <c r="AK2243" s="86"/>
      <c r="AL2243" s="75"/>
    </row>
    <row r="2244" spans="1:38" x14ac:dyDescent="0.2">
      <c r="A2244" s="31"/>
      <c r="B2244" s="83"/>
      <c r="D2244" s="86"/>
      <c r="E2244" s="75"/>
      <c r="G2244" s="86"/>
      <c r="H2244" s="75"/>
      <c r="J2244" s="86"/>
      <c r="K2244" s="75"/>
      <c r="M2244" s="86"/>
      <c r="N2244" s="75"/>
      <c r="P2244" s="86"/>
      <c r="Q2244" s="75"/>
      <c r="S2244" s="86"/>
      <c r="T2244" s="75"/>
      <c r="V2244" s="86"/>
      <c r="W2244" s="75"/>
      <c r="Y2244" s="86"/>
      <c r="Z2244" s="75"/>
      <c r="AB2244" s="86"/>
      <c r="AC2244" s="75"/>
      <c r="AE2244" s="86"/>
      <c r="AF2244" s="75"/>
      <c r="AH2244" s="86"/>
      <c r="AI2244" s="75"/>
      <c r="AK2244" s="86"/>
      <c r="AL2244" s="75"/>
    </row>
    <row r="2245" spans="1:38" x14ac:dyDescent="0.2">
      <c r="A2245" s="31"/>
      <c r="B2245" s="83"/>
      <c r="D2245" s="86"/>
      <c r="E2245" s="75"/>
      <c r="G2245" s="86"/>
      <c r="H2245" s="75"/>
      <c r="J2245" s="86"/>
      <c r="K2245" s="75"/>
      <c r="M2245" s="86"/>
      <c r="N2245" s="75"/>
      <c r="P2245" s="86"/>
      <c r="Q2245" s="75"/>
      <c r="S2245" s="86"/>
      <c r="T2245" s="75"/>
      <c r="V2245" s="86"/>
      <c r="W2245" s="75"/>
      <c r="Y2245" s="86"/>
      <c r="Z2245" s="75"/>
      <c r="AB2245" s="86"/>
      <c r="AC2245" s="75"/>
      <c r="AE2245" s="86"/>
      <c r="AF2245" s="75"/>
      <c r="AH2245" s="86"/>
      <c r="AI2245" s="75"/>
      <c r="AK2245" s="86"/>
      <c r="AL2245" s="75"/>
    </row>
    <row r="2246" spans="1:38" x14ac:dyDescent="0.2">
      <c r="A2246" s="31"/>
      <c r="B2246" s="83"/>
      <c r="D2246" s="86"/>
      <c r="E2246" s="75"/>
      <c r="G2246" s="86"/>
      <c r="H2246" s="75"/>
      <c r="J2246" s="86"/>
      <c r="K2246" s="75"/>
      <c r="M2246" s="86"/>
      <c r="N2246" s="75"/>
      <c r="P2246" s="86"/>
      <c r="Q2246" s="75"/>
      <c r="S2246" s="86"/>
      <c r="T2246" s="75"/>
      <c r="V2246" s="86"/>
      <c r="W2246" s="75"/>
      <c r="Y2246" s="86"/>
      <c r="Z2246" s="75"/>
      <c r="AB2246" s="86"/>
      <c r="AC2246" s="75"/>
      <c r="AE2246" s="86"/>
      <c r="AF2246" s="75"/>
      <c r="AH2246" s="86"/>
      <c r="AI2246" s="75"/>
      <c r="AK2246" s="86"/>
      <c r="AL2246" s="75"/>
    </row>
    <row r="2247" spans="1:38" x14ac:dyDescent="0.2">
      <c r="A2247" s="31"/>
      <c r="B2247" s="83"/>
      <c r="D2247" s="86"/>
      <c r="E2247" s="75"/>
      <c r="G2247" s="86"/>
      <c r="H2247" s="75"/>
      <c r="J2247" s="86"/>
      <c r="K2247" s="75"/>
      <c r="M2247" s="86"/>
      <c r="N2247" s="75"/>
      <c r="P2247" s="86"/>
      <c r="Q2247" s="75"/>
      <c r="S2247" s="86"/>
      <c r="T2247" s="75"/>
      <c r="V2247" s="86"/>
      <c r="W2247" s="75"/>
      <c r="Y2247" s="86"/>
      <c r="Z2247" s="75"/>
      <c r="AB2247" s="86"/>
      <c r="AC2247" s="75"/>
      <c r="AE2247" s="86"/>
      <c r="AF2247" s="75"/>
      <c r="AH2247" s="86"/>
      <c r="AI2247" s="75"/>
      <c r="AK2247" s="86"/>
      <c r="AL2247" s="75"/>
    </row>
    <row r="2248" spans="1:38" x14ac:dyDescent="0.2">
      <c r="A2248" s="31"/>
      <c r="B2248" s="83"/>
      <c r="D2248" s="86"/>
      <c r="E2248" s="75"/>
      <c r="G2248" s="86"/>
      <c r="H2248" s="75"/>
      <c r="J2248" s="86"/>
      <c r="K2248" s="75"/>
      <c r="M2248" s="86"/>
      <c r="N2248" s="75"/>
      <c r="P2248" s="86"/>
      <c r="Q2248" s="75"/>
      <c r="S2248" s="86"/>
      <c r="T2248" s="75"/>
      <c r="V2248" s="86"/>
      <c r="W2248" s="75"/>
      <c r="Y2248" s="86"/>
      <c r="Z2248" s="75"/>
      <c r="AB2248" s="86"/>
      <c r="AC2248" s="75"/>
      <c r="AE2248" s="86"/>
      <c r="AF2248" s="75"/>
      <c r="AH2248" s="86"/>
      <c r="AI2248" s="75"/>
      <c r="AK2248" s="86"/>
      <c r="AL2248" s="75"/>
    </row>
    <row r="2249" spans="1:38" x14ac:dyDescent="0.2">
      <c r="A2249" s="31"/>
      <c r="B2249" s="83"/>
      <c r="D2249" s="86"/>
      <c r="E2249" s="75"/>
      <c r="G2249" s="86"/>
      <c r="H2249" s="75"/>
      <c r="J2249" s="86"/>
      <c r="K2249" s="75"/>
      <c r="M2249" s="86"/>
      <c r="N2249" s="75"/>
      <c r="P2249" s="86"/>
      <c r="Q2249" s="75"/>
      <c r="S2249" s="86"/>
      <c r="T2249" s="75"/>
      <c r="V2249" s="86"/>
      <c r="W2249" s="75"/>
      <c r="Y2249" s="86"/>
      <c r="Z2249" s="75"/>
      <c r="AB2249" s="86"/>
      <c r="AC2249" s="75"/>
      <c r="AE2249" s="86"/>
      <c r="AF2249" s="75"/>
      <c r="AH2249" s="86"/>
      <c r="AI2249" s="75"/>
      <c r="AK2249" s="86"/>
      <c r="AL2249" s="75"/>
    </row>
    <row r="2250" spans="1:38" x14ac:dyDescent="0.2">
      <c r="A2250" s="31"/>
      <c r="B2250" s="83"/>
      <c r="D2250" s="86"/>
      <c r="E2250" s="75"/>
      <c r="G2250" s="86"/>
      <c r="H2250" s="75"/>
      <c r="J2250" s="86"/>
      <c r="K2250" s="75"/>
      <c r="M2250" s="86"/>
      <c r="N2250" s="75"/>
      <c r="P2250" s="86"/>
      <c r="Q2250" s="75"/>
      <c r="S2250" s="86"/>
      <c r="T2250" s="75"/>
      <c r="V2250" s="86"/>
      <c r="W2250" s="75"/>
      <c r="Y2250" s="86"/>
      <c r="Z2250" s="75"/>
      <c r="AB2250" s="86"/>
      <c r="AC2250" s="75"/>
      <c r="AE2250" s="86"/>
      <c r="AF2250" s="75"/>
      <c r="AH2250" s="86"/>
      <c r="AI2250" s="75"/>
      <c r="AK2250" s="86"/>
      <c r="AL2250" s="75"/>
    </row>
    <row r="2251" spans="1:38" x14ac:dyDescent="0.2">
      <c r="A2251" s="31"/>
      <c r="B2251" s="83"/>
      <c r="D2251" s="86"/>
      <c r="E2251" s="75"/>
      <c r="G2251" s="86"/>
      <c r="H2251" s="75"/>
      <c r="J2251" s="86"/>
      <c r="K2251" s="75"/>
      <c r="M2251" s="86"/>
      <c r="N2251" s="75"/>
      <c r="P2251" s="86"/>
      <c r="Q2251" s="75"/>
      <c r="S2251" s="86"/>
      <c r="T2251" s="75"/>
      <c r="V2251" s="86"/>
      <c r="W2251" s="75"/>
      <c r="Y2251" s="86"/>
      <c r="Z2251" s="75"/>
      <c r="AB2251" s="86"/>
      <c r="AC2251" s="75"/>
      <c r="AE2251" s="86"/>
      <c r="AF2251" s="75"/>
      <c r="AH2251" s="86"/>
      <c r="AI2251" s="75"/>
      <c r="AK2251" s="86"/>
      <c r="AL2251" s="75"/>
    </row>
    <row r="2252" spans="1:38" x14ac:dyDescent="0.2">
      <c r="A2252" s="31"/>
      <c r="B2252" s="83"/>
      <c r="D2252" s="86"/>
      <c r="E2252" s="75"/>
      <c r="G2252" s="86"/>
      <c r="H2252" s="75"/>
      <c r="J2252" s="86"/>
      <c r="K2252" s="75"/>
      <c r="M2252" s="86"/>
      <c r="N2252" s="75"/>
      <c r="P2252" s="86"/>
      <c r="Q2252" s="75"/>
      <c r="S2252" s="86"/>
      <c r="T2252" s="75"/>
      <c r="V2252" s="86"/>
      <c r="W2252" s="75"/>
      <c r="Y2252" s="86"/>
      <c r="Z2252" s="75"/>
      <c r="AB2252" s="86"/>
      <c r="AC2252" s="75"/>
      <c r="AE2252" s="86"/>
      <c r="AF2252" s="75"/>
      <c r="AH2252" s="86"/>
      <c r="AI2252" s="75"/>
      <c r="AK2252" s="86"/>
      <c r="AL2252" s="75"/>
    </row>
    <row r="2253" spans="1:38" x14ac:dyDescent="0.2">
      <c r="A2253" s="31"/>
      <c r="B2253" s="83"/>
      <c r="D2253" s="86"/>
      <c r="E2253" s="75"/>
      <c r="G2253" s="86"/>
      <c r="H2253" s="75"/>
      <c r="J2253" s="86"/>
      <c r="K2253" s="75"/>
      <c r="M2253" s="86"/>
      <c r="N2253" s="75"/>
      <c r="P2253" s="86"/>
      <c r="Q2253" s="75"/>
      <c r="S2253" s="86"/>
      <c r="T2253" s="75"/>
      <c r="V2253" s="86"/>
      <c r="W2253" s="75"/>
      <c r="Y2253" s="86"/>
      <c r="Z2253" s="75"/>
      <c r="AB2253" s="86"/>
      <c r="AC2253" s="75"/>
      <c r="AE2253" s="86"/>
      <c r="AF2253" s="75"/>
      <c r="AH2253" s="86"/>
      <c r="AI2253" s="75"/>
      <c r="AK2253" s="86"/>
      <c r="AL2253" s="75"/>
    </row>
    <row r="2254" spans="1:38" x14ac:dyDescent="0.2">
      <c r="A2254" s="31"/>
      <c r="B2254" s="83"/>
      <c r="D2254" s="86"/>
      <c r="E2254" s="75"/>
      <c r="G2254" s="86"/>
      <c r="H2254" s="75"/>
      <c r="J2254" s="86"/>
      <c r="K2254" s="75"/>
      <c r="M2254" s="86"/>
      <c r="N2254" s="75"/>
      <c r="P2254" s="86"/>
      <c r="Q2254" s="75"/>
      <c r="S2254" s="86"/>
      <c r="T2254" s="75"/>
      <c r="V2254" s="86"/>
      <c r="W2254" s="75"/>
      <c r="Y2254" s="86"/>
      <c r="Z2254" s="75"/>
      <c r="AB2254" s="86"/>
      <c r="AC2254" s="75"/>
      <c r="AE2254" s="86"/>
      <c r="AF2254" s="75"/>
      <c r="AH2254" s="86"/>
      <c r="AI2254" s="75"/>
      <c r="AK2254" s="86"/>
      <c r="AL2254" s="75"/>
    </row>
    <row r="2255" spans="1:38" x14ac:dyDescent="0.2">
      <c r="A2255" s="31"/>
      <c r="B2255" s="83"/>
      <c r="D2255" s="86"/>
      <c r="E2255" s="75"/>
      <c r="G2255" s="86"/>
      <c r="H2255" s="75"/>
      <c r="J2255" s="86"/>
      <c r="K2255" s="75"/>
      <c r="M2255" s="86"/>
      <c r="N2255" s="75"/>
      <c r="P2255" s="86"/>
      <c r="Q2255" s="75"/>
      <c r="S2255" s="86"/>
      <c r="T2255" s="75"/>
      <c r="V2255" s="86"/>
      <c r="W2255" s="75"/>
      <c r="Y2255" s="86"/>
      <c r="Z2255" s="75"/>
      <c r="AB2255" s="86"/>
      <c r="AC2255" s="75"/>
      <c r="AE2255" s="86"/>
      <c r="AF2255" s="75"/>
      <c r="AH2255" s="86"/>
      <c r="AI2255" s="75"/>
      <c r="AK2255" s="86"/>
      <c r="AL2255" s="75"/>
    </row>
    <row r="2256" spans="1:38" x14ac:dyDescent="0.2">
      <c r="A2256" s="31"/>
      <c r="B2256" s="83"/>
      <c r="D2256" s="86"/>
      <c r="E2256" s="75"/>
      <c r="G2256" s="86"/>
      <c r="H2256" s="75"/>
      <c r="J2256" s="86"/>
      <c r="K2256" s="75"/>
      <c r="M2256" s="86"/>
      <c r="N2256" s="75"/>
      <c r="P2256" s="86"/>
      <c r="Q2256" s="75"/>
      <c r="S2256" s="86"/>
      <c r="T2256" s="75"/>
      <c r="V2256" s="86"/>
      <c r="W2256" s="75"/>
      <c r="Y2256" s="86"/>
      <c r="Z2256" s="75"/>
      <c r="AB2256" s="86"/>
      <c r="AC2256" s="75"/>
      <c r="AE2256" s="86"/>
      <c r="AF2256" s="75"/>
      <c r="AH2256" s="86"/>
      <c r="AI2256" s="75"/>
      <c r="AK2256" s="86"/>
      <c r="AL2256" s="75"/>
    </row>
    <row r="2257" spans="1:38" x14ac:dyDescent="0.2">
      <c r="A2257" s="31"/>
      <c r="B2257" s="83"/>
      <c r="D2257" s="86"/>
      <c r="E2257" s="75"/>
      <c r="G2257" s="86"/>
      <c r="H2257" s="75"/>
      <c r="J2257" s="86"/>
      <c r="K2257" s="75"/>
      <c r="M2257" s="86"/>
      <c r="N2257" s="75"/>
      <c r="P2257" s="86"/>
      <c r="Q2257" s="75"/>
      <c r="S2257" s="86"/>
      <c r="T2257" s="75"/>
      <c r="V2257" s="86"/>
      <c r="W2257" s="75"/>
      <c r="Y2257" s="86"/>
      <c r="Z2257" s="75"/>
      <c r="AB2257" s="86"/>
      <c r="AC2257" s="75"/>
      <c r="AE2257" s="86"/>
      <c r="AF2257" s="75"/>
      <c r="AH2257" s="86"/>
      <c r="AI2257" s="75"/>
      <c r="AK2257" s="86"/>
      <c r="AL2257" s="75"/>
    </row>
    <row r="2258" spans="1:38" x14ac:dyDescent="0.2">
      <c r="A2258" s="31"/>
      <c r="B2258" s="83"/>
      <c r="D2258" s="86"/>
      <c r="E2258" s="75"/>
      <c r="G2258" s="86"/>
      <c r="H2258" s="75"/>
      <c r="J2258" s="86"/>
      <c r="K2258" s="75"/>
      <c r="M2258" s="86"/>
      <c r="N2258" s="75"/>
      <c r="P2258" s="86"/>
      <c r="Q2258" s="75"/>
      <c r="S2258" s="86"/>
      <c r="T2258" s="75"/>
      <c r="V2258" s="86"/>
      <c r="W2258" s="75"/>
      <c r="Y2258" s="86"/>
      <c r="Z2258" s="75"/>
      <c r="AB2258" s="86"/>
      <c r="AC2258" s="75"/>
      <c r="AE2258" s="86"/>
      <c r="AF2258" s="75"/>
      <c r="AH2258" s="86"/>
      <c r="AI2258" s="75"/>
      <c r="AK2258" s="86"/>
      <c r="AL2258" s="75"/>
    </row>
    <row r="2259" spans="1:38" x14ac:dyDescent="0.2">
      <c r="A2259" s="31"/>
      <c r="B2259" s="83"/>
      <c r="D2259" s="86"/>
      <c r="E2259" s="75"/>
      <c r="G2259" s="86"/>
      <c r="H2259" s="75"/>
      <c r="J2259" s="86"/>
      <c r="K2259" s="75"/>
      <c r="M2259" s="86"/>
      <c r="N2259" s="75"/>
      <c r="P2259" s="86"/>
      <c r="Q2259" s="75"/>
      <c r="S2259" s="86"/>
      <c r="T2259" s="75"/>
      <c r="V2259" s="86"/>
      <c r="W2259" s="75"/>
      <c r="Y2259" s="86"/>
      <c r="Z2259" s="75"/>
      <c r="AB2259" s="86"/>
      <c r="AC2259" s="75"/>
      <c r="AE2259" s="86"/>
      <c r="AF2259" s="75"/>
      <c r="AH2259" s="86"/>
      <c r="AI2259" s="75"/>
      <c r="AK2259" s="86"/>
      <c r="AL2259" s="75"/>
    </row>
    <row r="2260" spans="1:38" x14ac:dyDescent="0.2">
      <c r="A2260" s="31"/>
      <c r="B2260" s="83"/>
      <c r="D2260" s="86"/>
      <c r="E2260" s="75"/>
      <c r="G2260" s="86"/>
      <c r="H2260" s="75"/>
      <c r="J2260" s="86"/>
      <c r="K2260" s="75"/>
      <c r="M2260" s="86"/>
      <c r="N2260" s="75"/>
      <c r="P2260" s="86"/>
      <c r="Q2260" s="75"/>
      <c r="S2260" s="86"/>
      <c r="T2260" s="75"/>
      <c r="V2260" s="86"/>
      <c r="W2260" s="75"/>
      <c r="Y2260" s="86"/>
      <c r="Z2260" s="75"/>
      <c r="AB2260" s="86"/>
      <c r="AC2260" s="75"/>
      <c r="AE2260" s="86"/>
      <c r="AF2260" s="75"/>
      <c r="AH2260" s="86"/>
      <c r="AI2260" s="75"/>
      <c r="AK2260" s="86"/>
      <c r="AL2260" s="75"/>
    </row>
    <row r="2261" spans="1:38" x14ac:dyDescent="0.2">
      <c r="A2261" s="31"/>
      <c r="B2261" s="83"/>
      <c r="D2261" s="86"/>
      <c r="E2261" s="75"/>
      <c r="G2261" s="86"/>
      <c r="H2261" s="75"/>
      <c r="J2261" s="86"/>
      <c r="K2261" s="75"/>
      <c r="M2261" s="86"/>
      <c r="N2261" s="75"/>
      <c r="P2261" s="86"/>
      <c r="Q2261" s="75"/>
      <c r="S2261" s="86"/>
      <c r="T2261" s="75"/>
      <c r="V2261" s="86"/>
      <c r="W2261" s="75"/>
      <c r="Y2261" s="86"/>
      <c r="Z2261" s="75"/>
      <c r="AB2261" s="86"/>
      <c r="AC2261" s="75"/>
      <c r="AE2261" s="86"/>
      <c r="AF2261" s="75"/>
      <c r="AH2261" s="86"/>
      <c r="AI2261" s="75"/>
      <c r="AK2261" s="86"/>
      <c r="AL2261" s="75"/>
    </row>
    <row r="2262" spans="1:38" x14ac:dyDescent="0.2">
      <c r="A2262" s="31"/>
      <c r="B2262" s="83"/>
      <c r="D2262" s="86"/>
      <c r="E2262" s="75"/>
      <c r="G2262" s="86"/>
      <c r="H2262" s="75"/>
      <c r="J2262" s="86"/>
      <c r="K2262" s="75"/>
      <c r="M2262" s="86"/>
      <c r="N2262" s="75"/>
      <c r="P2262" s="86"/>
      <c r="Q2262" s="75"/>
      <c r="S2262" s="86"/>
      <c r="T2262" s="75"/>
      <c r="V2262" s="86"/>
      <c r="W2262" s="75"/>
      <c r="Y2262" s="86"/>
      <c r="Z2262" s="75"/>
      <c r="AB2262" s="86"/>
      <c r="AC2262" s="75"/>
      <c r="AE2262" s="86"/>
      <c r="AF2262" s="75"/>
      <c r="AH2262" s="86"/>
      <c r="AI2262" s="75"/>
      <c r="AK2262" s="86"/>
      <c r="AL2262" s="75"/>
    </row>
    <row r="2263" spans="1:38" x14ac:dyDescent="0.2">
      <c r="A2263" s="31"/>
      <c r="B2263" s="83"/>
      <c r="D2263" s="86"/>
      <c r="E2263" s="75"/>
      <c r="G2263" s="86"/>
      <c r="H2263" s="75"/>
      <c r="J2263" s="86"/>
      <c r="K2263" s="75"/>
      <c r="M2263" s="86"/>
      <c r="N2263" s="75"/>
      <c r="P2263" s="86"/>
      <c r="Q2263" s="75"/>
      <c r="S2263" s="86"/>
      <c r="T2263" s="75"/>
      <c r="V2263" s="86"/>
      <c r="W2263" s="75"/>
      <c r="Y2263" s="86"/>
      <c r="Z2263" s="75"/>
      <c r="AB2263" s="86"/>
      <c r="AC2263" s="75"/>
      <c r="AE2263" s="86"/>
      <c r="AF2263" s="75"/>
      <c r="AH2263" s="86"/>
      <c r="AI2263" s="75"/>
      <c r="AK2263" s="86"/>
      <c r="AL2263" s="75"/>
    </row>
    <row r="2264" spans="1:38" x14ac:dyDescent="0.2">
      <c r="A2264" s="31"/>
      <c r="B2264" s="83"/>
      <c r="D2264" s="86"/>
      <c r="E2264" s="75"/>
      <c r="G2264" s="86"/>
      <c r="H2264" s="75"/>
      <c r="J2264" s="86"/>
      <c r="K2264" s="75"/>
      <c r="M2264" s="86"/>
      <c r="N2264" s="75"/>
      <c r="P2264" s="86"/>
      <c r="Q2264" s="75"/>
      <c r="S2264" s="86"/>
      <c r="T2264" s="75"/>
      <c r="V2264" s="86"/>
      <c r="W2264" s="75"/>
      <c r="Y2264" s="86"/>
      <c r="Z2264" s="75"/>
      <c r="AB2264" s="86"/>
      <c r="AC2264" s="75"/>
      <c r="AE2264" s="86"/>
      <c r="AF2264" s="75"/>
      <c r="AH2264" s="86"/>
      <c r="AI2264" s="75"/>
      <c r="AK2264" s="86"/>
      <c r="AL2264" s="75"/>
    </row>
    <row r="2265" spans="1:38" x14ac:dyDescent="0.2">
      <c r="A2265" s="31"/>
      <c r="B2265" s="83"/>
      <c r="D2265" s="86"/>
      <c r="E2265" s="75"/>
      <c r="G2265" s="86"/>
      <c r="H2265" s="75"/>
      <c r="J2265" s="86"/>
      <c r="K2265" s="75"/>
      <c r="M2265" s="86"/>
      <c r="N2265" s="75"/>
      <c r="P2265" s="86"/>
      <c r="Q2265" s="75"/>
      <c r="S2265" s="86"/>
      <c r="T2265" s="75"/>
      <c r="V2265" s="86"/>
      <c r="W2265" s="75"/>
      <c r="Y2265" s="86"/>
      <c r="Z2265" s="75"/>
      <c r="AB2265" s="86"/>
      <c r="AC2265" s="75"/>
      <c r="AE2265" s="86"/>
      <c r="AF2265" s="75"/>
      <c r="AH2265" s="86"/>
      <c r="AI2265" s="75"/>
      <c r="AK2265" s="86"/>
      <c r="AL2265" s="75"/>
    </row>
    <row r="2266" spans="1:38" x14ac:dyDescent="0.2">
      <c r="A2266" s="31"/>
      <c r="B2266" s="83"/>
      <c r="D2266" s="86"/>
      <c r="E2266" s="75"/>
      <c r="G2266" s="86"/>
      <c r="H2266" s="75"/>
      <c r="J2266" s="86"/>
      <c r="K2266" s="75"/>
      <c r="M2266" s="86"/>
      <c r="N2266" s="75"/>
      <c r="P2266" s="86"/>
      <c r="Q2266" s="75"/>
      <c r="S2266" s="86"/>
      <c r="T2266" s="75"/>
      <c r="V2266" s="86"/>
      <c r="W2266" s="75"/>
      <c r="Y2266" s="86"/>
      <c r="Z2266" s="75"/>
      <c r="AB2266" s="86"/>
      <c r="AC2266" s="75"/>
      <c r="AE2266" s="86"/>
      <c r="AF2266" s="75"/>
      <c r="AH2266" s="86"/>
      <c r="AI2266" s="75"/>
      <c r="AK2266" s="86"/>
      <c r="AL2266" s="75"/>
    </row>
    <row r="2267" spans="1:38" x14ac:dyDescent="0.2">
      <c r="A2267" s="31"/>
      <c r="B2267" s="83"/>
      <c r="D2267" s="86"/>
      <c r="E2267" s="75"/>
      <c r="G2267" s="86"/>
      <c r="H2267" s="75"/>
      <c r="J2267" s="86"/>
      <c r="K2267" s="75"/>
      <c r="M2267" s="86"/>
      <c r="N2267" s="75"/>
      <c r="P2267" s="86"/>
      <c r="Q2267" s="75"/>
      <c r="S2267" s="86"/>
      <c r="T2267" s="75"/>
      <c r="V2267" s="86"/>
      <c r="W2267" s="75"/>
      <c r="Y2267" s="86"/>
      <c r="Z2267" s="75"/>
      <c r="AB2267" s="86"/>
      <c r="AC2267" s="75"/>
      <c r="AE2267" s="86"/>
      <c r="AF2267" s="75"/>
      <c r="AH2267" s="86"/>
      <c r="AI2267" s="75"/>
      <c r="AK2267" s="86"/>
      <c r="AL2267" s="75"/>
    </row>
    <row r="2268" spans="1:38" x14ac:dyDescent="0.2">
      <c r="A2268" s="31"/>
      <c r="B2268" s="83"/>
      <c r="D2268" s="86"/>
      <c r="E2268" s="75"/>
      <c r="G2268" s="86"/>
      <c r="H2268" s="75"/>
      <c r="J2268" s="86"/>
      <c r="K2268" s="75"/>
      <c r="M2268" s="86"/>
      <c r="N2268" s="75"/>
      <c r="P2268" s="86"/>
      <c r="Q2268" s="75"/>
      <c r="S2268" s="86"/>
      <c r="T2268" s="75"/>
      <c r="V2268" s="86"/>
      <c r="W2268" s="75"/>
      <c r="Y2268" s="86"/>
      <c r="Z2268" s="75"/>
      <c r="AB2268" s="86"/>
      <c r="AC2268" s="75"/>
      <c r="AE2268" s="86"/>
      <c r="AF2268" s="75"/>
      <c r="AH2268" s="86"/>
      <c r="AI2268" s="75"/>
      <c r="AK2268" s="86"/>
      <c r="AL2268" s="75"/>
    </row>
    <row r="2269" spans="1:38" x14ac:dyDescent="0.2">
      <c r="A2269" s="31"/>
      <c r="B2269" s="83"/>
      <c r="D2269" s="86"/>
      <c r="E2269" s="75"/>
      <c r="G2269" s="86"/>
      <c r="H2269" s="75"/>
      <c r="J2269" s="86"/>
      <c r="K2269" s="75"/>
      <c r="M2269" s="86"/>
      <c r="N2269" s="75"/>
      <c r="P2269" s="86"/>
      <c r="Q2269" s="75"/>
      <c r="S2269" s="86"/>
      <c r="T2269" s="75"/>
      <c r="V2269" s="86"/>
      <c r="W2269" s="75"/>
      <c r="Y2269" s="86"/>
      <c r="Z2269" s="75"/>
      <c r="AB2269" s="86"/>
      <c r="AC2269" s="75"/>
      <c r="AE2269" s="86"/>
      <c r="AF2269" s="75"/>
      <c r="AH2269" s="86"/>
      <c r="AI2269" s="75"/>
      <c r="AK2269" s="86"/>
      <c r="AL2269" s="75"/>
    </row>
    <row r="2270" spans="1:38" x14ac:dyDescent="0.2">
      <c r="A2270" s="31"/>
      <c r="B2270" s="83"/>
      <c r="D2270" s="86"/>
      <c r="E2270" s="75"/>
      <c r="G2270" s="86"/>
      <c r="H2270" s="75"/>
      <c r="J2270" s="86"/>
      <c r="K2270" s="75"/>
      <c r="M2270" s="86"/>
      <c r="N2270" s="75"/>
      <c r="P2270" s="86"/>
      <c r="Q2270" s="75"/>
      <c r="S2270" s="86"/>
      <c r="T2270" s="75"/>
      <c r="V2270" s="86"/>
      <c r="W2270" s="75"/>
      <c r="Y2270" s="86"/>
      <c r="Z2270" s="75"/>
      <c r="AB2270" s="86"/>
      <c r="AC2270" s="75"/>
      <c r="AE2270" s="86"/>
      <c r="AF2270" s="75"/>
      <c r="AH2270" s="86"/>
      <c r="AI2270" s="75"/>
      <c r="AK2270" s="86"/>
      <c r="AL2270" s="75"/>
    </row>
    <row r="2271" spans="1:38" x14ac:dyDescent="0.2">
      <c r="A2271" s="31"/>
      <c r="B2271" s="83"/>
      <c r="D2271" s="86"/>
      <c r="E2271" s="75"/>
      <c r="G2271" s="86"/>
      <c r="H2271" s="75"/>
      <c r="J2271" s="86"/>
      <c r="K2271" s="75"/>
      <c r="M2271" s="86"/>
      <c r="N2271" s="75"/>
      <c r="P2271" s="86"/>
      <c r="Q2271" s="75"/>
      <c r="S2271" s="86"/>
      <c r="T2271" s="75"/>
      <c r="V2271" s="86"/>
      <c r="W2271" s="75"/>
      <c r="Y2271" s="86"/>
      <c r="Z2271" s="75"/>
      <c r="AB2271" s="86"/>
      <c r="AC2271" s="75"/>
      <c r="AE2271" s="86"/>
      <c r="AF2271" s="75"/>
      <c r="AH2271" s="86"/>
      <c r="AI2271" s="75"/>
      <c r="AK2271" s="86"/>
      <c r="AL2271" s="75"/>
    </row>
    <row r="2272" spans="1:38" x14ac:dyDescent="0.2">
      <c r="A2272" s="31"/>
      <c r="B2272" s="83"/>
      <c r="D2272" s="86"/>
      <c r="E2272" s="75"/>
      <c r="G2272" s="86"/>
      <c r="H2272" s="75"/>
      <c r="J2272" s="86"/>
      <c r="K2272" s="75"/>
      <c r="M2272" s="86"/>
      <c r="N2272" s="75"/>
      <c r="P2272" s="86"/>
      <c r="Q2272" s="75"/>
      <c r="S2272" s="86"/>
      <c r="T2272" s="75"/>
      <c r="V2272" s="86"/>
      <c r="W2272" s="75"/>
      <c r="Y2272" s="86"/>
      <c r="Z2272" s="75"/>
      <c r="AB2272" s="86"/>
      <c r="AC2272" s="75"/>
      <c r="AE2272" s="86"/>
      <c r="AF2272" s="75"/>
      <c r="AH2272" s="86"/>
      <c r="AI2272" s="75"/>
      <c r="AK2272" s="86"/>
      <c r="AL2272" s="75"/>
    </row>
    <row r="2273" spans="1:38" x14ac:dyDescent="0.2">
      <c r="A2273" s="31"/>
      <c r="B2273" s="83"/>
      <c r="D2273" s="86"/>
      <c r="E2273" s="75"/>
      <c r="G2273" s="86"/>
      <c r="H2273" s="75"/>
      <c r="J2273" s="86"/>
      <c r="K2273" s="75"/>
      <c r="M2273" s="86"/>
      <c r="N2273" s="75"/>
      <c r="P2273" s="86"/>
      <c r="Q2273" s="75"/>
      <c r="S2273" s="86"/>
      <c r="T2273" s="75"/>
      <c r="V2273" s="86"/>
      <c r="W2273" s="75"/>
      <c r="Y2273" s="86"/>
      <c r="Z2273" s="75"/>
      <c r="AB2273" s="86"/>
      <c r="AC2273" s="75"/>
      <c r="AE2273" s="86"/>
      <c r="AF2273" s="75"/>
      <c r="AH2273" s="86"/>
      <c r="AI2273" s="75"/>
      <c r="AK2273" s="86"/>
      <c r="AL2273" s="75"/>
    </row>
    <row r="2274" spans="1:38" x14ac:dyDescent="0.2">
      <c r="A2274" s="31"/>
      <c r="B2274" s="83"/>
      <c r="D2274" s="86"/>
      <c r="E2274" s="75"/>
      <c r="G2274" s="86"/>
      <c r="H2274" s="75"/>
      <c r="J2274" s="86"/>
      <c r="K2274" s="75"/>
      <c r="M2274" s="86"/>
      <c r="N2274" s="75"/>
      <c r="P2274" s="86"/>
      <c r="Q2274" s="75"/>
      <c r="S2274" s="86"/>
      <c r="T2274" s="75"/>
      <c r="V2274" s="86"/>
      <c r="W2274" s="75"/>
      <c r="Y2274" s="86"/>
      <c r="Z2274" s="75"/>
      <c r="AB2274" s="86"/>
      <c r="AC2274" s="75"/>
      <c r="AE2274" s="86"/>
      <c r="AF2274" s="75"/>
      <c r="AH2274" s="86"/>
      <c r="AI2274" s="75"/>
      <c r="AK2274" s="86"/>
      <c r="AL2274" s="75"/>
    </row>
    <row r="2275" spans="1:38" x14ac:dyDescent="0.2">
      <c r="A2275" s="31"/>
      <c r="B2275" s="83"/>
      <c r="D2275" s="86"/>
      <c r="E2275" s="75"/>
      <c r="G2275" s="86"/>
      <c r="H2275" s="75"/>
      <c r="J2275" s="86"/>
      <c r="K2275" s="75"/>
      <c r="M2275" s="86"/>
      <c r="N2275" s="75"/>
      <c r="P2275" s="86"/>
      <c r="Q2275" s="75"/>
      <c r="S2275" s="86"/>
      <c r="T2275" s="75"/>
      <c r="V2275" s="86"/>
      <c r="W2275" s="75"/>
      <c r="Y2275" s="86"/>
      <c r="Z2275" s="75"/>
      <c r="AB2275" s="86"/>
      <c r="AC2275" s="75"/>
      <c r="AE2275" s="86"/>
      <c r="AF2275" s="75"/>
      <c r="AH2275" s="86"/>
      <c r="AI2275" s="75"/>
      <c r="AK2275" s="86"/>
      <c r="AL2275" s="75"/>
    </row>
    <row r="2276" spans="1:38" x14ac:dyDescent="0.2">
      <c r="A2276" s="31"/>
      <c r="B2276" s="83"/>
      <c r="D2276" s="86"/>
      <c r="E2276" s="75"/>
      <c r="G2276" s="86"/>
      <c r="H2276" s="75"/>
      <c r="J2276" s="86"/>
      <c r="K2276" s="75"/>
      <c r="M2276" s="86"/>
      <c r="N2276" s="75"/>
      <c r="P2276" s="86"/>
      <c r="Q2276" s="75"/>
      <c r="S2276" s="86"/>
      <c r="T2276" s="75"/>
      <c r="V2276" s="86"/>
      <c r="W2276" s="75"/>
      <c r="Y2276" s="86"/>
      <c r="Z2276" s="75"/>
      <c r="AB2276" s="86"/>
      <c r="AC2276" s="75"/>
      <c r="AE2276" s="86"/>
      <c r="AF2276" s="75"/>
      <c r="AH2276" s="86"/>
      <c r="AI2276" s="75"/>
      <c r="AK2276" s="86"/>
      <c r="AL2276" s="75"/>
    </row>
    <row r="2277" spans="1:38" x14ac:dyDescent="0.2">
      <c r="A2277" s="31"/>
      <c r="B2277" s="83"/>
      <c r="D2277" s="86"/>
      <c r="E2277" s="75"/>
      <c r="G2277" s="86"/>
      <c r="H2277" s="75"/>
      <c r="J2277" s="86"/>
      <c r="K2277" s="75"/>
      <c r="M2277" s="86"/>
      <c r="N2277" s="75"/>
      <c r="P2277" s="86"/>
      <c r="Q2277" s="75"/>
      <c r="S2277" s="86"/>
      <c r="T2277" s="75"/>
      <c r="V2277" s="86"/>
      <c r="W2277" s="75"/>
      <c r="Y2277" s="86"/>
      <c r="Z2277" s="75"/>
      <c r="AB2277" s="86"/>
      <c r="AC2277" s="75"/>
      <c r="AE2277" s="86"/>
      <c r="AF2277" s="75"/>
      <c r="AH2277" s="86"/>
      <c r="AI2277" s="75"/>
      <c r="AK2277" s="86"/>
      <c r="AL2277" s="75"/>
    </row>
    <row r="2278" spans="1:38" x14ac:dyDescent="0.2">
      <c r="A2278" s="31"/>
      <c r="B2278" s="83"/>
      <c r="D2278" s="86"/>
      <c r="E2278" s="75"/>
      <c r="G2278" s="86"/>
      <c r="H2278" s="75"/>
      <c r="J2278" s="86"/>
      <c r="K2278" s="75"/>
      <c r="M2278" s="86"/>
      <c r="N2278" s="75"/>
      <c r="P2278" s="86"/>
      <c r="Q2278" s="75"/>
      <c r="S2278" s="86"/>
      <c r="T2278" s="75"/>
      <c r="V2278" s="86"/>
      <c r="W2278" s="75"/>
      <c r="Y2278" s="86"/>
      <c r="Z2278" s="75"/>
      <c r="AB2278" s="86"/>
      <c r="AC2278" s="75"/>
      <c r="AE2278" s="86"/>
      <c r="AF2278" s="75"/>
      <c r="AH2278" s="86"/>
      <c r="AI2278" s="75"/>
      <c r="AK2278" s="86"/>
      <c r="AL2278" s="75"/>
    </row>
    <row r="2279" spans="1:38" x14ac:dyDescent="0.2">
      <c r="A2279" s="31"/>
      <c r="B2279" s="83"/>
      <c r="D2279" s="86"/>
      <c r="E2279" s="75"/>
      <c r="G2279" s="86"/>
      <c r="H2279" s="75"/>
      <c r="J2279" s="86"/>
      <c r="K2279" s="75"/>
      <c r="M2279" s="86"/>
      <c r="N2279" s="75"/>
      <c r="P2279" s="86"/>
      <c r="Q2279" s="75"/>
      <c r="S2279" s="86"/>
      <c r="T2279" s="75"/>
      <c r="V2279" s="86"/>
      <c r="W2279" s="75"/>
      <c r="Y2279" s="86"/>
      <c r="Z2279" s="75"/>
      <c r="AB2279" s="86"/>
      <c r="AC2279" s="75"/>
      <c r="AE2279" s="86"/>
      <c r="AF2279" s="75"/>
      <c r="AH2279" s="86"/>
      <c r="AI2279" s="75"/>
      <c r="AK2279" s="86"/>
      <c r="AL2279" s="75"/>
    </row>
    <row r="2280" spans="1:38" x14ac:dyDescent="0.2">
      <c r="A2280" s="31"/>
      <c r="B2280" s="83"/>
      <c r="D2280" s="86"/>
      <c r="E2280" s="75"/>
      <c r="G2280" s="86"/>
      <c r="H2280" s="75"/>
      <c r="J2280" s="86"/>
      <c r="K2280" s="75"/>
      <c r="M2280" s="86"/>
      <c r="N2280" s="75"/>
      <c r="P2280" s="86"/>
      <c r="Q2280" s="75"/>
      <c r="S2280" s="86"/>
      <c r="T2280" s="75"/>
      <c r="V2280" s="86"/>
      <c r="W2280" s="75"/>
      <c r="Y2280" s="86"/>
      <c r="Z2280" s="75"/>
      <c r="AB2280" s="86"/>
      <c r="AC2280" s="75"/>
      <c r="AE2280" s="86"/>
      <c r="AF2280" s="75"/>
      <c r="AH2280" s="86"/>
      <c r="AI2280" s="75"/>
      <c r="AK2280" s="86"/>
      <c r="AL2280" s="75"/>
    </row>
    <row r="2281" spans="1:38" x14ac:dyDescent="0.2">
      <c r="A2281" s="31"/>
      <c r="B2281" s="83"/>
      <c r="D2281" s="86"/>
      <c r="E2281" s="75"/>
      <c r="G2281" s="86"/>
      <c r="H2281" s="75"/>
      <c r="J2281" s="86"/>
      <c r="K2281" s="75"/>
      <c r="M2281" s="86"/>
      <c r="N2281" s="75"/>
      <c r="P2281" s="86"/>
      <c r="Q2281" s="75"/>
      <c r="S2281" s="86"/>
      <c r="T2281" s="75"/>
      <c r="V2281" s="86"/>
      <c r="W2281" s="75"/>
      <c r="Y2281" s="86"/>
      <c r="Z2281" s="75"/>
      <c r="AB2281" s="86"/>
      <c r="AC2281" s="75"/>
      <c r="AE2281" s="86"/>
      <c r="AF2281" s="75"/>
      <c r="AH2281" s="86"/>
      <c r="AI2281" s="75"/>
      <c r="AK2281" s="86"/>
      <c r="AL2281" s="75"/>
    </row>
    <row r="2282" spans="1:38" x14ac:dyDescent="0.2">
      <c r="A2282" s="31"/>
      <c r="B2282" s="83"/>
      <c r="D2282" s="86"/>
      <c r="E2282" s="75"/>
      <c r="G2282" s="86"/>
      <c r="H2282" s="75"/>
      <c r="J2282" s="86"/>
      <c r="K2282" s="75"/>
      <c r="M2282" s="86"/>
      <c r="N2282" s="75"/>
      <c r="P2282" s="86"/>
      <c r="Q2282" s="75"/>
      <c r="S2282" s="86"/>
      <c r="T2282" s="75"/>
      <c r="V2282" s="86"/>
      <c r="W2282" s="75"/>
      <c r="Y2282" s="86"/>
      <c r="Z2282" s="75"/>
      <c r="AB2282" s="86"/>
      <c r="AC2282" s="75"/>
      <c r="AE2282" s="86"/>
      <c r="AF2282" s="75"/>
      <c r="AH2282" s="86"/>
      <c r="AI2282" s="75"/>
      <c r="AK2282" s="86"/>
      <c r="AL2282" s="75"/>
    </row>
    <row r="2283" spans="1:38" x14ac:dyDescent="0.2">
      <c r="A2283" s="31"/>
      <c r="B2283" s="83"/>
      <c r="D2283" s="86"/>
      <c r="E2283" s="75"/>
      <c r="G2283" s="86"/>
      <c r="H2283" s="75"/>
      <c r="J2283" s="86"/>
      <c r="K2283" s="75"/>
      <c r="M2283" s="86"/>
      <c r="N2283" s="75"/>
      <c r="P2283" s="86"/>
      <c r="Q2283" s="75"/>
      <c r="S2283" s="86"/>
      <c r="T2283" s="75"/>
      <c r="V2283" s="86"/>
      <c r="W2283" s="75"/>
      <c r="Y2283" s="86"/>
      <c r="Z2283" s="75"/>
      <c r="AB2283" s="86"/>
      <c r="AC2283" s="75"/>
      <c r="AE2283" s="86"/>
      <c r="AF2283" s="75"/>
      <c r="AH2283" s="86"/>
      <c r="AI2283" s="75"/>
      <c r="AK2283" s="86"/>
      <c r="AL2283" s="75"/>
    </row>
    <row r="2284" spans="1:38" x14ac:dyDescent="0.2">
      <c r="A2284" s="31"/>
      <c r="B2284" s="83"/>
      <c r="D2284" s="86"/>
      <c r="E2284" s="75"/>
      <c r="G2284" s="86"/>
      <c r="H2284" s="75"/>
      <c r="J2284" s="86"/>
      <c r="K2284" s="75"/>
      <c r="M2284" s="86"/>
      <c r="N2284" s="75"/>
      <c r="P2284" s="86"/>
      <c r="Q2284" s="75"/>
      <c r="S2284" s="86"/>
      <c r="T2284" s="75"/>
      <c r="V2284" s="86"/>
      <c r="W2284" s="75"/>
      <c r="Y2284" s="86"/>
      <c r="Z2284" s="75"/>
      <c r="AB2284" s="86"/>
      <c r="AC2284" s="75"/>
      <c r="AE2284" s="86"/>
      <c r="AF2284" s="75"/>
      <c r="AH2284" s="86"/>
      <c r="AI2284" s="75"/>
      <c r="AK2284" s="86"/>
      <c r="AL2284" s="75"/>
    </row>
    <row r="2285" spans="1:38" x14ac:dyDescent="0.2">
      <c r="A2285" s="31"/>
      <c r="B2285" s="83"/>
      <c r="D2285" s="86"/>
      <c r="E2285" s="75"/>
      <c r="G2285" s="86"/>
      <c r="H2285" s="75"/>
      <c r="J2285" s="86"/>
      <c r="K2285" s="75"/>
      <c r="M2285" s="86"/>
      <c r="N2285" s="75"/>
      <c r="P2285" s="86"/>
      <c r="Q2285" s="75"/>
      <c r="S2285" s="86"/>
      <c r="T2285" s="75"/>
      <c r="V2285" s="86"/>
      <c r="W2285" s="75"/>
      <c r="Y2285" s="86"/>
      <c r="Z2285" s="75"/>
      <c r="AB2285" s="86"/>
      <c r="AC2285" s="75"/>
      <c r="AE2285" s="86"/>
      <c r="AF2285" s="75"/>
      <c r="AH2285" s="86"/>
      <c r="AI2285" s="75"/>
      <c r="AK2285" s="86"/>
      <c r="AL2285" s="75"/>
    </row>
    <row r="2286" spans="1:38" x14ac:dyDescent="0.2">
      <c r="A2286" s="31"/>
      <c r="B2286" s="83"/>
      <c r="D2286" s="86"/>
      <c r="E2286" s="75"/>
      <c r="G2286" s="86"/>
      <c r="H2286" s="75"/>
      <c r="J2286" s="86"/>
      <c r="K2286" s="75"/>
      <c r="M2286" s="86"/>
      <c r="N2286" s="75"/>
      <c r="P2286" s="86"/>
      <c r="Q2286" s="75"/>
      <c r="S2286" s="86"/>
      <c r="T2286" s="75"/>
      <c r="V2286" s="86"/>
      <c r="W2286" s="75"/>
      <c r="Y2286" s="86"/>
      <c r="Z2286" s="75"/>
      <c r="AB2286" s="86"/>
      <c r="AC2286" s="75"/>
      <c r="AE2286" s="86"/>
      <c r="AF2286" s="75"/>
      <c r="AH2286" s="86"/>
      <c r="AI2286" s="75"/>
      <c r="AK2286" s="86"/>
      <c r="AL2286" s="75"/>
    </row>
    <row r="2287" spans="1:38" x14ac:dyDescent="0.2">
      <c r="A2287" s="31"/>
      <c r="B2287" s="83"/>
      <c r="D2287" s="86"/>
      <c r="E2287" s="75"/>
      <c r="G2287" s="86"/>
      <c r="H2287" s="75"/>
      <c r="J2287" s="86"/>
      <c r="K2287" s="75"/>
      <c r="M2287" s="86"/>
      <c r="N2287" s="75"/>
      <c r="P2287" s="86"/>
      <c r="Q2287" s="75"/>
      <c r="S2287" s="86"/>
      <c r="T2287" s="75"/>
      <c r="V2287" s="86"/>
      <c r="W2287" s="75"/>
      <c r="Y2287" s="86"/>
      <c r="Z2287" s="75"/>
      <c r="AB2287" s="86"/>
      <c r="AC2287" s="75"/>
      <c r="AE2287" s="86"/>
      <c r="AF2287" s="75"/>
      <c r="AH2287" s="86"/>
      <c r="AI2287" s="75"/>
      <c r="AK2287" s="86"/>
      <c r="AL2287" s="75"/>
    </row>
    <row r="2288" spans="1:38" x14ac:dyDescent="0.2">
      <c r="A2288" s="31"/>
      <c r="B2288" s="83"/>
      <c r="D2288" s="86"/>
      <c r="E2288" s="75"/>
      <c r="G2288" s="86"/>
      <c r="H2288" s="75"/>
      <c r="J2288" s="86"/>
      <c r="K2288" s="75"/>
      <c r="M2288" s="86"/>
      <c r="N2288" s="75"/>
      <c r="P2288" s="86"/>
      <c r="Q2288" s="75"/>
      <c r="S2288" s="86"/>
      <c r="T2288" s="75"/>
      <c r="V2288" s="86"/>
      <c r="W2288" s="75"/>
      <c r="Y2288" s="86"/>
      <c r="Z2288" s="75"/>
      <c r="AB2288" s="86"/>
      <c r="AC2288" s="75"/>
      <c r="AE2288" s="86"/>
      <c r="AF2288" s="75"/>
      <c r="AH2288" s="86"/>
      <c r="AI2288" s="75"/>
      <c r="AK2288" s="86"/>
      <c r="AL2288" s="75"/>
    </row>
    <row r="2289" spans="1:38" x14ac:dyDescent="0.2">
      <c r="A2289" s="31"/>
      <c r="B2289" s="83"/>
      <c r="D2289" s="86"/>
      <c r="E2289" s="75"/>
      <c r="G2289" s="86"/>
      <c r="H2289" s="75"/>
      <c r="J2289" s="86"/>
      <c r="K2289" s="75"/>
      <c r="M2289" s="86"/>
      <c r="N2289" s="75"/>
      <c r="P2289" s="86"/>
      <c r="Q2289" s="75"/>
      <c r="S2289" s="86"/>
      <c r="T2289" s="75"/>
      <c r="V2289" s="86"/>
      <c r="W2289" s="75"/>
      <c r="Y2289" s="86"/>
      <c r="Z2289" s="75"/>
      <c r="AB2289" s="86"/>
      <c r="AC2289" s="75"/>
      <c r="AE2289" s="86"/>
      <c r="AF2289" s="75"/>
      <c r="AH2289" s="86"/>
      <c r="AI2289" s="75"/>
      <c r="AK2289" s="86"/>
      <c r="AL2289" s="75"/>
    </row>
    <row r="2290" spans="1:38" x14ac:dyDescent="0.2">
      <c r="A2290" s="31"/>
      <c r="B2290" s="83"/>
      <c r="D2290" s="86"/>
      <c r="E2290" s="75"/>
      <c r="G2290" s="86"/>
      <c r="H2290" s="75"/>
      <c r="J2290" s="86"/>
      <c r="K2290" s="75"/>
      <c r="M2290" s="86"/>
      <c r="N2290" s="75"/>
      <c r="P2290" s="86"/>
      <c r="Q2290" s="75"/>
      <c r="S2290" s="86"/>
      <c r="T2290" s="75"/>
      <c r="V2290" s="86"/>
      <c r="W2290" s="75"/>
      <c r="Y2290" s="86"/>
      <c r="Z2290" s="75"/>
      <c r="AB2290" s="86"/>
      <c r="AC2290" s="75"/>
      <c r="AE2290" s="86"/>
      <c r="AF2290" s="75"/>
      <c r="AH2290" s="86"/>
      <c r="AI2290" s="75"/>
      <c r="AK2290" s="86"/>
      <c r="AL2290" s="75"/>
    </row>
    <row r="2291" spans="1:38" x14ac:dyDescent="0.2">
      <c r="A2291" s="31"/>
      <c r="B2291" s="83"/>
      <c r="D2291" s="86"/>
      <c r="E2291" s="75"/>
      <c r="G2291" s="86"/>
      <c r="H2291" s="75"/>
      <c r="J2291" s="86"/>
      <c r="K2291" s="75"/>
      <c r="M2291" s="86"/>
      <c r="N2291" s="75"/>
      <c r="P2291" s="86"/>
      <c r="Q2291" s="75"/>
      <c r="S2291" s="86"/>
      <c r="T2291" s="75"/>
      <c r="V2291" s="86"/>
      <c r="W2291" s="75"/>
      <c r="Y2291" s="86"/>
      <c r="Z2291" s="75"/>
      <c r="AB2291" s="86"/>
      <c r="AC2291" s="75"/>
      <c r="AE2291" s="86"/>
      <c r="AF2291" s="75"/>
      <c r="AH2291" s="86"/>
      <c r="AI2291" s="75"/>
      <c r="AK2291" s="86"/>
      <c r="AL2291" s="75"/>
    </row>
    <row r="2292" spans="1:38" x14ac:dyDescent="0.2">
      <c r="A2292" s="31"/>
      <c r="B2292" s="83"/>
      <c r="D2292" s="86"/>
      <c r="E2292" s="75"/>
      <c r="G2292" s="86"/>
      <c r="H2292" s="75"/>
      <c r="J2292" s="86"/>
      <c r="K2292" s="75"/>
      <c r="M2292" s="86"/>
      <c r="N2292" s="75"/>
      <c r="P2292" s="86"/>
      <c r="Q2292" s="75"/>
      <c r="S2292" s="86"/>
      <c r="T2292" s="75"/>
      <c r="V2292" s="86"/>
      <c r="W2292" s="75"/>
      <c r="Y2292" s="86"/>
      <c r="Z2292" s="75"/>
      <c r="AB2292" s="86"/>
      <c r="AC2292" s="75"/>
      <c r="AE2292" s="86"/>
      <c r="AF2292" s="75"/>
      <c r="AH2292" s="86"/>
      <c r="AI2292" s="75"/>
      <c r="AK2292" s="86"/>
      <c r="AL2292" s="75"/>
    </row>
    <row r="2293" spans="1:38" x14ac:dyDescent="0.2">
      <c r="A2293" s="31"/>
      <c r="B2293" s="83"/>
      <c r="D2293" s="86"/>
      <c r="E2293" s="75"/>
      <c r="G2293" s="86"/>
      <c r="H2293" s="75"/>
      <c r="J2293" s="86"/>
      <c r="K2293" s="75"/>
      <c r="M2293" s="86"/>
      <c r="N2293" s="75"/>
      <c r="P2293" s="86"/>
      <c r="Q2293" s="75"/>
      <c r="S2293" s="86"/>
      <c r="T2293" s="75"/>
      <c r="V2293" s="86"/>
      <c r="W2293" s="75"/>
      <c r="Y2293" s="86"/>
      <c r="Z2293" s="75"/>
      <c r="AB2293" s="86"/>
      <c r="AC2293" s="75"/>
      <c r="AE2293" s="86"/>
      <c r="AF2293" s="75"/>
      <c r="AH2293" s="86"/>
      <c r="AI2293" s="75"/>
      <c r="AK2293" s="86"/>
      <c r="AL2293" s="75"/>
    </row>
    <row r="2294" spans="1:38" x14ac:dyDescent="0.2">
      <c r="A2294" s="31"/>
      <c r="B2294" s="83"/>
      <c r="D2294" s="86"/>
      <c r="E2294" s="75"/>
      <c r="G2294" s="86"/>
      <c r="H2294" s="75"/>
      <c r="J2294" s="86"/>
      <c r="K2294" s="75"/>
      <c r="M2294" s="86"/>
      <c r="N2294" s="75"/>
      <c r="P2294" s="86"/>
      <c r="Q2294" s="75"/>
      <c r="S2294" s="86"/>
      <c r="T2294" s="75"/>
      <c r="V2294" s="86"/>
      <c r="W2294" s="75"/>
      <c r="Y2294" s="86"/>
      <c r="Z2294" s="75"/>
      <c r="AB2294" s="86"/>
      <c r="AC2294" s="75"/>
      <c r="AE2294" s="86"/>
      <c r="AF2294" s="75"/>
      <c r="AH2294" s="86"/>
      <c r="AI2294" s="75"/>
      <c r="AK2294" s="86"/>
      <c r="AL2294" s="75"/>
    </row>
    <row r="2295" spans="1:38" x14ac:dyDescent="0.2">
      <c r="A2295" s="31"/>
      <c r="B2295" s="83"/>
      <c r="D2295" s="86"/>
      <c r="E2295" s="75"/>
      <c r="G2295" s="86"/>
      <c r="H2295" s="75"/>
      <c r="J2295" s="86"/>
      <c r="K2295" s="75"/>
      <c r="M2295" s="86"/>
      <c r="N2295" s="75"/>
      <c r="P2295" s="86"/>
      <c r="Q2295" s="75"/>
      <c r="S2295" s="86"/>
      <c r="T2295" s="75"/>
      <c r="V2295" s="86"/>
      <c r="W2295" s="75"/>
      <c r="Y2295" s="86"/>
      <c r="Z2295" s="75"/>
      <c r="AB2295" s="86"/>
      <c r="AC2295" s="75"/>
      <c r="AE2295" s="86"/>
      <c r="AF2295" s="75"/>
      <c r="AH2295" s="86"/>
      <c r="AI2295" s="75"/>
      <c r="AK2295" s="86"/>
      <c r="AL2295" s="75"/>
    </row>
    <row r="2296" spans="1:38" x14ac:dyDescent="0.2">
      <c r="A2296" s="31"/>
      <c r="B2296" s="83"/>
      <c r="D2296" s="86"/>
      <c r="E2296" s="75"/>
      <c r="G2296" s="86"/>
      <c r="H2296" s="75"/>
      <c r="J2296" s="86"/>
      <c r="K2296" s="75"/>
      <c r="M2296" s="86"/>
      <c r="N2296" s="75"/>
      <c r="P2296" s="86"/>
      <c r="Q2296" s="75"/>
      <c r="S2296" s="86"/>
      <c r="T2296" s="75"/>
      <c r="V2296" s="86"/>
      <c r="W2296" s="75"/>
      <c r="Y2296" s="86"/>
      <c r="Z2296" s="75"/>
      <c r="AB2296" s="86"/>
      <c r="AC2296" s="75"/>
      <c r="AE2296" s="86"/>
      <c r="AF2296" s="75"/>
      <c r="AH2296" s="86"/>
      <c r="AI2296" s="75"/>
      <c r="AK2296" s="86"/>
      <c r="AL2296" s="75"/>
    </row>
    <row r="2297" spans="1:38" x14ac:dyDescent="0.2">
      <c r="A2297" s="31"/>
      <c r="B2297" s="83"/>
      <c r="D2297" s="86"/>
      <c r="E2297" s="75"/>
      <c r="G2297" s="86"/>
      <c r="H2297" s="75"/>
      <c r="J2297" s="86"/>
      <c r="K2297" s="75"/>
      <c r="M2297" s="86"/>
      <c r="N2297" s="75"/>
      <c r="P2297" s="86"/>
      <c r="Q2297" s="75"/>
      <c r="S2297" s="86"/>
      <c r="T2297" s="75"/>
      <c r="V2297" s="86"/>
      <c r="W2297" s="75"/>
      <c r="Y2297" s="86"/>
      <c r="Z2297" s="75"/>
      <c r="AB2297" s="86"/>
      <c r="AC2297" s="75"/>
      <c r="AE2297" s="86"/>
      <c r="AF2297" s="75"/>
      <c r="AH2297" s="86"/>
      <c r="AI2297" s="75"/>
      <c r="AK2297" s="86"/>
      <c r="AL2297" s="75"/>
    </row>
    <row r="2298" spans="1:38" x14ac:dyDescent="0.2">
      <c r="A2298" s="31"/>
      <c r="B2298" s="83"/>
      <c r="D2298" s="86"/>
      <c r="E2298" s="75"/>
      <c r="G2298" s="86"/>
      <c r="H2298" s="75"/>
      <c r="J2298" s="86"/>
      <c r="K2298" s="75"/>
      <c r="M2298" s="86"/>
      <c r="N2298" s="75"/>
      <c r="P2298" s="86"/>
      <c r="Q2298" s="75"/>
      <c r="S2298" s="86"/>
      <c r="T2298" s="75"/>
      <c r="V2298" s="86"/>
      <c r="W2298" s="75"/>
      <c r="Y2298" s="86"/>
      <c r="Z2298" s="75"/>
      <c r="AB2298" s="86"/>
      <c r="AC2298" s="75"/>
      <c r="AE2298" s="86"/>
      <c r="AF2298" s="75"/>
      <c r="AH2298" s="86"/>
      <c r="AI2298" s="75"/>
      <c r="AK2298" s="86"/>
      <c r="AL2298" s="75"/>
    </row>
    <row r="2299" spans="1:38" x14ac:dyDescent="0.2">
      <c r="A2299" s="31"/>
      <c r="B2299" s="83"/>
      <c r="D2299" s="86"/>
      <c r="E2299" s="75"/>
      <c r="G2299" s="86"/>
      <c r="H2299" s="75"/>
      <c r="J2299" s="86"/>
      <c r="K2299" s="75"/>
      <c r="M2299" s="86"/>
      <c r="N2299" s="75"/>
      <c r="P2299" s="86"/>
      <c r="Q2299" s="75"/>
      <c r="S2299" s="86"/>
      <c r="T2299" s="75"/>
      <c r="V2299" s="86"/>
      <c r="W2299" s="75"/>
      <c r="Y2299" s="86"/>
      <c r="Z2299" s="75"/>
      <c r="AB2299" s="86"/>
      <c r="AC2299" s="75"/>
      <c r="AE2299" s="86"/>
      <c r="AF2299" s="75"/>
      <c r="AH2299" s="86"/>
      <c r="AI2299" s="75"/>
      <c r="AK2299" s="86"/>
      <c r="AL2299" s="75"/>
    </row>
    <row r="2300" spans="1:38" x14ac:dyDescent="0.2">
      <c r="A2300" s="31"/>
      <c r="B2300" s="83"/>
      <c r="D2300" s="86"/>
      <c r="E2300" s="75"/>
      <c r="G2300" s="86"/>
      <c r="H2300" s="75"/>
      <c r="J2300" s="86"/>
      <c r="K2300" s="75"/>
      <c r="M2300" s="86"/>
      <c r="N2300" s="75"/>
      <c r="P2300" s="86"/>
      <c r="Q2300" s="75"/>
      <c r="S2300" s="86"/>
      <c r="T2300" s="75"/>
      <c r="V2300" s="86"/>
      <c r="W2300" s="75"/>
      <c r="Y2300" s="86"/>
      <c r="Z2300" s="75"/>
      <c r="AB2300" s="86"/>
      <c r="AC2300" s="75"/>
      <c r="AE2300" s="86"/>
      <c r="AF2300" s="75"/>
      <c r="AH2300" s="86"/>
      <c r="AI2300" s="75"/>
      <c r="AK2300" s="86"/>
      <c r="AL2300" s="75"/>
    </row>
    <row r="2301" spans="1:38" x14ac:dyDescent="0.2">
      <c r="A2301" s="31"/>
      <c r="B2301" s="83"/>
      <c r="D2301" s="86"/>
      <c r="E2301" s="75"/>
      <c r="G2301" s="86"/>
      <c r="H2301" s="75"/>
      <c r="J2301" s="86"/>
      <c r="K2301" s="75"/>
      <c r="M2301" s="86"/>
      <c r="N2301" s="75"/>
      <c r="P2301" s="86"/>
      <c r="Q2301" s="75"/>
      <c r="S2301" s="86"/>
      <c r="T2301" s="75"/>
      <c r="V2301" s="86"/>
      <c r="W2301" s="75"/>
      <c r="Y2301" s="86"/>
      <c r="Z2301" s="75"/>
      <c r="AB2301" s="86"/>
      <c r="AC2301" s="75"/>
      <c r="AE2301" s="86"/>
      <c r="AF2301" s="75"/>
      <c r="AH2301" s="86"/>
      <c r="AI2301" s="75"/>
      <c r="AK2301" s="86"/>
      <c r="AL2301" s="75"/>
    </row>
    <row r="2302" spans="1:38" x14ac:dyDescent="0.2">
      <c r="A2302" s="31"/>
      <c r="B2302" s="83"/>
      <c r="D2302" s="86"/>
      <c r="E2302" s="75"/>
      <c r="G2302" s="86"/>
      <c r="H2302" s="75"/>
      <c r="J2302" s="86"/>
      <c r="K2302" s="75"/>
      <c r="M2302" s="86"/>
      <c r="N2302" s="75"/>
      <c r="P2302" s="86"/>
      <c r="Q2302" s="75"/>
      <c r="S2302" s="86"/>
      <c r="T2302" s="75"/>
      <c r="V2302" s="86"/>
      <c r="W2302" s="75"/>
      <c r="Y2302" s="86"/>
      <c r="Z2302" s="75"/>
      <c r="AB2302" s="86"/>
      <c r="AC2302" s="75"/>
      <c r="AE2302" s="86"/>
      <c r="AF2302" s="75"/>
      <c r="AH2302" s="86"/>
      <c r="AI2302" s="75"/>
      <c r="AK2302" s="86"/>
      <c r="AL2302" s="75"/>
    </row>
    <row r="2303" spans="1:38" x14ac:dyDescent="0.2">
      <c r="A2303" s="31"/>
      <c r="B2303" s="83"/>
      <c r="D2303" s="86"/>
      <c r="E2303" s="75"/>
      <c r="G2303" s="86"/>
      <c r="H2303" s="75"/>
      <c r="J2303" s="86"/>
      <c r="K2303" s="75"/>
      <c r="M2303" s="86"/>
      <c r="N2303" s="75"/>
      <c r="P2303" s="86"/>
      <c r="Q2303" s="75"/>
      <c r="S2303" s="86"/>
      <c r="T2303" s="75"/>
      <c r="V2303" s="86"/>
      <c r="W2303" s="75"/>
      <c r="Y2303" s="86"/>
      <c r="Z2303" s="75"/>
      <c r="AB2303" s="86"/>
      <c r="AC2303" s="75"/>
      <c r="AE2303" s="86"/>
      <c r="AF2303" s="75"/>
      <c r="AH2303" s="86"/>
      <c r="AI2303" s="75"/>
      <c r="AK2303" s="86"/>
      <c r="AL2303" s="75"/>
    </row>
    <row r="2304" spans="1:38" x14ac:dyDescent="0.2">
      <c r="A2304" s="31"/>
      <c r="B2304" s="83"/>
      <c r="D2304" s="86"/>
      <c r="E2304" s="75"/>
      <c r="G2304" s="86"/>
      <c r="H2304" s="75"/>
      <c r="J2304" s="86"/>
      <c r="K2304" s="75"/>
      <c r="M2304" s="86"/>
      <c r="N2304" s="75"/>
      <c r="P2304" s="86"/>
      <c r="Q2304" s="75"/>
      <c r="S2304" s="86"/>
      <c r="T2304" s="75"/>
      <c r="V2304" s="86"/>
      <c r="W2304" s="75"/>
      <c r="Y2304" s="86"/>
      <c r="Z2304" s="75"/>
      <c r="AB2304" s="86"/>
      <c r="AC2304" s="75"/>
      <c r="AE2304" s="86"/>
      <c r="AF2304" s="75"/>
      <c r="AH2304" s="86"/>
      <c r="AI2304" s="75"/>
      <c r="AK2304" s="86"/>
      <c r="AL2304" s="75"/>
    </row>
    <row r="2305" spans="1:38" x14ac:dyDescent="0.2">
      <c r="A2305" s="31"/>
      <c r="B2305" s="83"/>
      <c r="D2305" s="86"/>
      <c r="E2305" s="75"/>
      <c r="G2305" s="86"/>
      <c r="H2305" s="75"/>
      <c r="J2305" s="86"/>
      <c r="K2305" s="75"/>
      <c r="M2305" s="86"/>
      <c r="N2305" s="75"/>
      <c r="P2305" s="86"/>
      <c r="Q2305" s="75"/>
      <c r="S2305" s="86"/>
      <c r="T2305" s="75"/>
      <c r="V2305" s="86"/>
      <c r="W2305" s="75"/>
      <c r="Y2305" s="86"/>
      <c r="Z2305" s="75"/>
      <c r="AB2305" s="86"/>
      <c r="AC2305" s="75"/>
      <c r="AE2305" s="86"/>
      <c r="AF2305" s="75"/>
      <c r="AH2305" s="86"/>
      <c r="AI2305" s="75"/>
      <c r="AK2305" s="86"/>
      <c r="AL2305" s="75"/>
    </row>
    <row r="2306" spans="1:38" x14ac:dyDescent="0.2">
      <c r="A2306" s="31"/>
      <c r="B2306" s="83"/>
      <c r="D2306" s="86"/>
      <c r="E2306" s="75"/>
      <c r="G2306" s="86"/>
      <c r="H2306" s="75"/>
      <c r="J2306" s="86"/>
      <c r="K2306" s="75"/>
      <c r="M2306" s="86"/>
      <c r="N2306" s="75"/>
      <c r="P2306" s="86"/>
      <c r="Q2306" s="75"/>
      <c r="S2306" s="86"/>
      <c r="T2306" s="75"/>
      <c r="V2306" s="86"/>
      <c r="W2306" s="75"/>
      <c r="Y2306" s="86"/>
      <c r="Z2306" s="75"/>
      <c r="AB2306" s="86"/>
      <c r="AC2306" s="75"/>
      <c r="AE2306" s="86"/>
      <c r="AF2306" s="75"/>
      <c r="AH2306" s="86"/>
      <c r="AI2306" s="75"/>
      <c r="AK2306" s="86"/>
      <c r="AL2306" s="75"/>
    </row>
    <row r="2307" spans="1:38" x14ac:dyDescent="0.2">
      <c r="A2307" s="31"/>
      <c r="B2307" s="83"/>
      <c r="D2307" s="86"/>
      <c r="E2307" s="75"/>
      <c r="G2307" s="86"/>
      <c r="H2307" s="75"/>
      <c r="J2307" s="86"/>
      <c r="K2307" s="75"/>
      <c r="M2307" s="86"/>
      <c r="N2307" s="75"/>
      <c r="P2307" s="86"/>
      <c r="Q2307" s="75"/>
      <c r="S2307" s="86"/>
      <c r="T2307" s="75"/>
      <c r="V2307" s="86"/>
      <c r="W2307" s="75"/>
      <c r="Y2307" s="86"/>
      <c r="Z2307" s="75"/>
      <c r="AB2307" s="86"/>
      <c r="AC2307" s="75"/>
      <c r="AE2307" s="86"/>
      <c r="AF2307" s="75"/>
      <c r="AH2307" s="86"/>
      <c r="AI2307" s="75"/>
      <c r="AK2307" s="86"/>
      <c r="AL2307" s="75"/>
    </row>
    <row r="2308" spans="1:38" x14ac:dyDescent="0.2">
      <c r="A2308" s="31"/>
      <c r="B2308" s="83"/>
      <c r="D2308" s="86"/>
      <c r="E2308" s="75"/>
      <c r="G2308" s="86"/>
      <c r="H2308" s="75"/>
      <c r="J2308" s="86"/>
      <c r="K2308" s="75"/>
      <c r="M2308" s="86"/>
      <c r="N2308" s="75"/>
      <c r="P2308" s="86"/>
      <c r="Q2308" s="75"/>
      <c r="S2308" s="86"/>
      <c r="T2308" s="75"/>
      <c r="V2308" s="86"/>
      <c r="W2308" s="75"/>
      <c r="Y2308" s="86"/>
      <c r="Z2308" s="75"/>
      <c r="AB2308" s="86"/>
      <c r="AC2308" s="75"/>
      <c r="AE2308" s="86"/>
      <c r="AF2308" s="75"/>
      <c r="AH2308" s="86"/>
      <c r="AI2308" s="75"/>
      <c r="AK2308" s="86"/>
      <c r="AL2308" s="75"/>
    </row>
    <row r="2309" spans="1:38" x14ac:dyDescent="0.2">
      <c r="A2309" s="31"/>
      <c r="B2309" s="83"/>
      <c r="D2309" s="86"/>
      <c r="E2309" s="75"/>
      <c r="G2309" s="86"/>
      <c r="H2309" s="75"/>
      <c r="J2309" s="86"/>
      <c r="K2309" s="75"/>
      <c r="M2309" s="86"/>
      <c r="N2309" s="75"/>
      <c r="P2309" s="86"/>
      <c r="Q2309" s="75"/>
      <c r="S2309" s="86"/>
      <c r="T2309" s="75"/>
      <c r="V2309" s="86"/>
      <c r="W2309" s="75"/>
      <c r="Y2309" s="86"/>
      <c r="Z2309" s="75"/>
      <c r="AB2309" s="86"/>
      <c r="AC2309" s="75"/>
      <c r="AE2309" s="86"/>
      <c r="AF2309" s="75"/>
      <c r="AH2309" s="86"/>
      <c r="AI2309" s="75"/>
      <c r="AK2309" s="86"/>
      <c r="AL2309" s="75"/>
    </row>
    <row r="2310" spans="1:38" x14ac:dyDescent="0.2">
      <c r="A2310" s="31"/>
      <c r="B2310" s="83"/>
      <c r="D2310" s="86"/>
      <c r="E2310" s="75"/>
      <c r="G2310" s="86"/>
      <c r="H2310" s="75"/>
      <c r="J2310" s="86"/>
      <c r="K2310" s="75"/>
      <c r="M2310" s="86"/>
      <c r="N2310" s="75"/>
      <c r="P2310" s="86"/>
      <c r="Q2310" s="75"/>
      <c r="S2310" s="86"/>
      <c r="T2310" s="75"/>
      <c r="V2310" s="86"/>
      <c r="W2310" s="75"/>
      <c r="Y2310" s="86"/>
      <c r="Z2310" s="75"/>
      <c r="AB2310" s="86"/>
      <c r="AC2310" s="75"/>
      <c r="AE2310" s="86"/>
      <c r="AF2310" s="75"/>
      <c r="AH2310" s="86"/>
      <c r="AI2310" s="75"/>
      <c r="AK2310" s="86"/>
      <c r="AL2310" s="75"/>
    </row>
    <row r="2311" spans="1:38" x14ac:dyDescent="0.2">
      <c r="A2311" s="31"/>
      <c r="B2311" s="83"/>
      <c r="D2311" s="86"/>
      <c r="E2311" s="75"/>
      <c r="G2311" s="86"/>
      <c r="H2311" s="75"/>
      <c r="J2311" s="86"/>
      <c r="K2311" s="75"/>
      <c r="M2311" s="86"/>
      <c r="N2311" s="75"/>
      <c r="P2311" s="86"/>
      <c r="Q2311" s="75"/>
      <c r="S2311" s="86"/>
      <c r="T2311" s="75"/>
      <c r="V2311" s="86"/>
      <c r="W2311" s="75"/>
      <c r="Y2311" s="86"/>
      <c r="Z2311" s="75"/>
      <c r="AB2311" s="86"/>
      <c r="AC2311" s="75"/>
      <c r="AE2311" s="86"/>
      <c r="AF2311" s="75"/>
      <c r="AH2311" s="86"/>
      <c r="AI2311" s="75"/>
      <c r="AK2311" s="86"/>
      <c r="AL2311" s="75"/>
    </row>
    <row r="2312" spans="1:38" x14ac:dyDescent="0.2">
      <c r="A2312" s="31"/>
      <c r="B2312" s="83"/>
      <c r="D2312" s="86"/>
      <c r="E2312" s="75"/>
      <c r="G2312" s="86"/>
      <c r="H2312" s="75"/>
      <c r="J2312" s="86"/>
      <c r="K2312" s="75"/>
      <c r="M2312" s="86"/>
      <c r="N2312" s="75"/>
      <c r="P2312" s="86"/>
      <c r="Q2312" s="75"/>
      <c r="S2312" s="86"/>
      <c r="T2312" s="75"/>
      <c r="V2312" s="86"/>
      <c r="W2312" s="75"/>
      <c r="Y2312" s="86"/>
      <c r="Z2312" s="75"/>
      <c r="AB2312" s="86"/>
      <c r="AC2312" s="75"/>
      <c r="AE2312" s="86"/>
      <c r="AF2312" s="75"/>
      <c r="AH2312" s="86"/>
      <c r="AI2312" s="75"/>
      <c r="AK2312" s="86"/>
      <c r="AL2312" s="75"/>
    </row>
    <row r="2313" spans="1:38" x14ac:dyDescent="0.2">
      <c r="A2313" s="31"/>
      <c r="B2313" s="83"/>
      <c r="D2313" s="86"/>
      <c r="E2313" s="75"/>
      <c r="G2313" s="86"/>
      <c r="H2313" s="75"/>
      <c r="J2313" s="86"/>
      <c r="K2313" s="75"/>
      <c r="M2313" s="86"/>
      <c r="N2313" s="75"/>
      <c r="P2313" s="86"/>
      <c r="Q2313" s="75"/>
      <c r="S2313" s="86"/>
      <c r="T2313" s="75"/>
      <c r="V2313" s="86"/>
      <c r="W2313" s="75"/>
      <c r="Y2313" s="86"/>
      <c r="Z2313" s="75"/>
      <c r="AB2313" s="86"/>
      <c r="AC2313" s="75"/>
      <c r="AE2313" s="86"/>
      <c r="AF2313" s="75"/>
      <c r="AH2313" s="86"/>
      <c r="AI2313" s="75"/>
      <c r="AK2313" s="86"/>
      <c r="AL2313" s="75"/>
    </row>
    <row r="2314" spans="1:38" x14ac:dyDescent="0.2">
      <c r="A2314" s="31"/>
      <c r="B2314" s="83"/>
      <c r="D2314" s="86"/>
      <c r="E2314" s="75"/>
      <c r="G2314" s="86"/>
      <c r="H2314" s="75"/>
      <c r="J2314" s="86"/>
      <c r="K2314" s="75"/>
      <c r="M2314" s="86"/>
      <c r="N2314" s="75"/>
      <c r="P2314" s="86"/>
      <c r="Q2314" s="75"/>
      <c r="S2314" s="86"/>
      <c r="T2314" s="75"/>
      <c r="V2314" s="86"/>
      <c r="W2314" s="75"/>
      <c r="Y2314" s="86"/>
      <c r="Z2314" s="75"/>
      <c r="AB2314" s="86"/>
      <c r="AC2314" s="75"/>
      <c r="AE2314" s="86"/>
      <c r="AF2314" s="75"/>
      <c r="AH2314" s="86"/>
      <c r="AI2314" s="75"/>
      <c r="AK2314" s="86"/>
      <c r="AL2314" s="75"/>
    </row>
    <row r="2315" spans="1:38" x14ac:dyDescent="0.2">
      <c r="A2315" s="31"/>
      <c r="B2315" s="83"/>
      <c r="D2315" s="86"/>
      <c r="E2315" s="75"/>
      <c r="G2315" s="86"/>
      <c r="H2315" s="75"/>
      <c r="J2315" s="86"/>
      <c r="K2315" s="75"/>
      <c r="M2315" s="86"/>
      <c r="N2315" s="75"/>
      <c r="P2315" s="86"/>
      <c r="Q2315" s="75"/>
      <c r="S2315" s="86"/>
      <c r="T2315" s="75"/>
      <c r="V2315" s="86"/>
      <c r="W2315" s="75"/>
      <c r="Y2315" s="86"/>
      <c r="Z2315" s="75"/>
      <c r="AB2315" s="86"/>
      <c r="AC2315" s="75"/>
      <c r="AE2315" s="86"/>
      <c r="AF2315" s="75"/>
      <c r="AH2315" s="86"/>
      <c r="AI2315" s="75"/>
      <c r="AK2315" s="86"/>
      <c r="AL2315" s="75"/>
    </row>
    <row r="2316" spans="1:38" x14ac:dyDescent="0.2">
      <c r="A2316" s="31"/>
      <c r="B2316" s="83"/>
      <c r="D2316" s="86"/>
      <c r="E2316" s="75"/>
      <c r="G2316" s="86"/>
      <c r="H2316" s="75"/>
      <c r="J2316" s="86"/>
      <c r="K2316" s="75"/>
      <c r="M2316" s="86"/>
      <c r="N2316" s="75"/>
      <c r="P2316" s="86"/>
      <c r="Q2316" s="75"/>
      <c r="S2316" s="86"/>
      <c r="T2316" s="75"/>
      <c r="V2316" s="86"/>
      <c r="W2316" s="75"/>
      <c r="Y2316" s="86"/>
      <c r="Z2316" s="75"/>
      <c r="AB2316" s="86"/>
      <c r="AC2316" s="75"/>
      <c r="AE2316" s="86"/>
      <c r="AF2316" s="75"/>
      <c r="AH2316" s="86"/>
      <c r="AI2316" s="75"/>
      <c r="AK2316" s="86"/>
      <c r="AL2316" s="75"/>
    </row>
    <row r="2317" spans="1:38" x14ac:dyDescent="0.2">
      <c r="A2317" s="31"/>
      <c r="B2317" s="83"/>
      <c r="D2317" s="86"/>
      <c r="E2317" s="75"/>
      <c r="G2317" s="86"/>
      <c r="H2317" s="75"/>
      <c r="J2317" s="86"/>
      <c r="K2317" s="75"/>
      <c r="M2317" s="86"/>
      <c r="N2317" s="75"/>
      <c r="P2317" s="86"/>
      <c r="Q2317" s="75"/>
      <c r="S2317" s="86"/>
      <c r="T2317" s="75"/>
      <c r="V2317" s="86"/>
      <c r="W2317" s="75"/>
      <c r="Y2317" s="86"/>
      <c r="Z2317" s="75"/>
      <c r="AB2317" s="86"/>
      <c r="AC2317" s="75"/>
      <c r="AE2317" s="86"/>
      <c r="AF2317" s="75"/>
      <c r="AH2317" s="86"/>
      <c r="AI2317" s="75"/>
      <c r="AK2317" s="86"/>
      <c r="AL2317" s="75"/>
    </row>
    <row r="2318" spans="1:38" x14ac:dyDescent="0.2">
      <c r="A2318" s="31"/>
      <c r="B2318" s="83"/>
      <c r="D2318" s="86"/>
      <c r="E2318" s="75"/>
      <c r="G2318" s="86"/>
      <c r="H2318" s="75"/>
      <c r="J2318" s="86"/>
      <c r="K2318" s="75"/>
      <c r="M2318" s="86"/>
      <c r="N2318" s="75"/>
      <c r="P2318" s="86"/>
      <c r="Q2318" s="75"/>
      <c r="S2318" s="86"/>
      <c r="T2318" s="75"/>
      <c r="V2318" s="86"/>
      <c r="W2318" s="75"/>
      <c r="Y2318" s="86"/>
      <c r="Z2318" s="75"/>
      <c r="AB2318" s="86"/>
      <c r="AC2318" s="75"/>
      <c r="AE2318" s="86"/>
      <c r="AF2318" s="75"/>
      <c r="AH2318" s="86"/>
      <c r="AI2318" s="75"/>
      <c r="AK2318" s="86"/>
      <c r="AL2318" s="75"/>
    </row>
    <row r="2319" spans="1:38" x14ac:dyDescent="0.2">
      <c r="A2319" s="31"/>
      <c r="B2319" s="83"/>
      <c r="D2319" s="86"/>
      <c r="E2319" s="75"/>
      <c r="G2319" s="86"/>
      <c r="H2319" s="75"/>
      <c r="J2319" s="86"/>
      <c r="K2319" s="75"/>
      <c r="M2319" s="86"/>
      <c r="N2319" s="75"/>
      <c r="P2319" s="86"/>
      <c r="Q2319" s="75"/>
      <c r="S2319" s="86"/>
      <c r="T2319" s="75"/>
      <c r="V2319" s="86"/>
      <c r="W2319" s="75"/>
      <c r="Y2319" s="86"/>
      <c r="Z2319" s="75"/>
      <c r="AB2319" s="86"/>
      <c r="AC2319" s="75"/>
      <c r="AE2319" s="86"/>
      <c r="AF2319" s="75"/>
      <c r="AH2319" s="86"/>
      <c r="AI2319" s="75"/>
      <c r="AK2319" s="86"/>
      <c r="AL2319" s="75"/>
    </row>
    <row r="2320" spans="1:38" x14ac:dyDescent="0.2">
      <c r="A2320" s="31"/>
      <c r="B2320" s="83"/>
      <c r="D2320" s="86"/>
      <c r="E2320" s="75"/>
      <c r="G2320" s="86"/>
      <c r="H2320" s="75"/>
      <c r="J2320" s="86"/>
      <c r="K2320" s="75"/>
      <c r="M2320" s="86"/>
      <c r="N2320" s="75"/>
      <c r="P2320" s="86"/>
      <c r="Q2320" s="75"/>
      <c r="S2320" s="86"/>
      <c r="T2320" s="75"/>
      <c r="V2320" s="86"/>
      <c r="W2320" s="75"/>
      <c r="Y2320" s="86"/>
      <c r="Z2320" s="75"/>
      <c r="AB2320" s="86"/>
      <c r="AC2320" s="75"/>
      <c r="AE2320" s="86"/>
      <c r="AF2320" s="75"/>
      <c r="AH2320" s="86"/>
      <c r="AI2320" s="75"/>
      <c r="AK2320" s="86"/>
      <c r="AL2320" s="75"/>
    </row>
    <row r="2321" spans="1:38" x14ac:dyDescent="0.2">
      <c r="A2321" s="31"/>
      <c r="B2321" s="83"/>
      <c r="D2321" s="86"/>
      <c r="E2321" s="75"/>
      <c r="G2321" s="86"/>
      <c r="H2321" s="75"/>
      <c r="J2321" s="86"/>
      <c r="K2321" s="75"/>
      <c r="M2321" s="86"/>
      <c r="N2321" s="75"/>
      <c r="P2321" s="86"/>
      <c r="Q2321" s="75"/>
      <c r="S2321" s="86"/>
      <c r="T2321" s="75"/>
      <c r="V2321" s="86"/>
      <c r="W2321" s="75"/>
      <c r="Y2321" s="86"/>
      <c r="Z2321" s="75"/>
      <c r="AB2321" s="86"/>
      <c r="AC2321" s="75"/>
      <c r="AE2321" s="86"/>
      <c r="AF2321" s="75"/>
      <c r="AH2321" s="86"/>
      <c r="AI2321" s="75"/>
      <c r="AK2321" s="86"/>
      <c r="AL2321" s="75"/>
    </row>
    <row r="2322" spans="1:38" x14ac:dyDescent="0.2">
      <c r="A2322" s="31"/>
      <c r="B2322" s="83"/>
      <c r="D2322" s="86"/>
      <c r="E2322" s="75"/>
      <c r="G2322" s="86"/>
      <c r="H2322" s="75"/>
      <c r="J2322" s="86"/>
      <c r="K2322" s="75"/>
      <c r="M2322" s="86"/>
      <c r="N2322" s="75"/>
      <c r="P2322" s="86"/>
      <c r="Q2322" s="75"/>
      <c r="S2322" s="86"/>
      <c r="T2322" s="75"/>
      <c r="V2322" s="86"/>
      <c r="W2322" s="75"/>
      <c r="Y2322" s="86"/>
      <c r="Z2322" s="75"/>
      <c r="AB2322" s="86"/>
      <c r="AC2322" s="75"/>
      <c r="AE2322" s="86"/>
      <c r="AF2322" s="75"/>
      <c r="AH2322" s="86"/>
      <c r="AI2322" s="75"/>
      <c r="AK2322" s="86"/>
      <c r="AL2322" s="75"/>
    </row>
    <row r="2323" spans="1:38" x14ac:dyDescent="0.2">
      <c r="A2323" s="31"/>
      <c r="B2323" s="83"/>
      <c r="D2323" s="86"/>
      <c r="E2323" s="75"/>
      <c r="G2323" s="86"/>
      <c r="H2323" s="75"/>
      <c r="J2323" s="86"/>
      <c r="K2323" s="75"/>
      <c r="M2323" s="86"/>
      <c r="N2323" s="75"/>
      <c r="P2323" s="86"/>
      <c r="Q2323" s="75"/>
      <c r="S2323" s="86"/>
      <c r="T2323" s="75"/>
      <c r="V2323" s="86"/>
      <c r="W2323" s="75"/>
      <c r="Y2323" s="86"/>
      <c r="Z2323" s="75"/>
      <c r="AB2323" s="86"/>
      <c r="AC2323" s="75"/>
      <c r="AE2323" s="86"/>
      <c r="AF2323" s="75"/>
      <c r="AH2323" s="86"/>
      <c r="AI2323" s="75"/>
      <c r="AK2323" s="86"/>
      <c r="AL2323" s="75"/>
    </row>
    <row r="2324" spans="1:38" x14ac:dyDescent="0.2">
      <c r="A2324" s="31"/>
      <c r="B2324" s="83"/>
      <c r="D2324" s="86"/>
      <c r="E2324" s="75"/>
      <c r="G2324" s="86"/>
      <c r="H2324" s="75"/>
      <c r="J2324" s="86"/>
      <c r="K2324" s="75"/>
      <c r="M2324" s="86"/>
      <c r="N2324" s="75"/>
      <c r="P2324" s="86"/>
      <c r="Q2324" s="75"/>
      <c r="S2324" s="86"/>
      <c r="T2324" s="75"/>
      <c r="V2324" s="86"/>
      <c r="W2324" s="75"/>
      <c r="Y2324" s="86"/>
      <c r="Z2324" s="75"/>
      <c r="AB2324" s="86"/>
      <c r="AC2324" s="75"/>
      <c r="AE2324" s="86"/>
      <c r="AF2324" s="75"/>
      <c r="AH2324" s="86"/>
      <c r="AI2324" s="75"/>
      <c r="AK2324" s="86"/>
      <c r="AL2324" s="75"/>
    </row>
    <row r="2325" spans="1:38" x14ac:dyDescent="0.2">
      <c r="A2325" s="31"/>
      <c r="B2325" s="83"/>
      <c r="D2325" s="86"/>
      <c r="E2325" s="75"/>
      <c r="G2325" s="86"/>
      <c r="H2325" s="75"/>
      <c r="J2325" s="86"/>
      <c r="K2325" s="75"/>
      <c r="M2325" s="86"/>
      <c r="N2325" s="75"/>
      <c r="P2325" s="86"/>
      <c r="Q2325" s="75"/>
      <c r="S2325" s="86"/>
      <c r="T2325" s="75"/>
      <c r="V2325" s="86"/>
      <c r="W2325" s="75"/>
      <c r="Y2325" s="86"/>
      <c r="Z2325" s="75"/>
      <c r="AB2325" s="86"/>
      <c r="AC2325" s="75"/>
      <c r="AE2325" s="86"/>
      <c r="AF2325" s="75"/>
      <c r="AH2325" s="86"/>
      <c r="AI2325" s="75"/>
      <c r="AK2325" s="86"/>
      <c r="AL2325" s="75"/>
    </row>
    <row r="2326" spans="1:38" x14ac:dyDescent="0.2">
      <c r="A2326" s="31"/>
      <c r="B2326" s="83"/>
      <c r="D2326" s="86"/>
      <c r="E2326" s="75"/>
      <c r="G2326" s="86"/>
      <c r="H2326" s="75"/>
      <c r="J2326" s="86"/>
      <c r="K2326" s="75"/>
      <c r="M2326" s="86"/>
      <c r="N2326" s="75"/>
      <c r="P2326" s="86"/>
      <c r="Q2326" s="75"/>
      <c r="S2326" s="86"/>
      <c r="T2326" s="75"/>
      <c r="V2326" s="86"/>
      <c r="W2326" s="75"/>
      <c r="Y2326" s="86"/>
      <c r="Z2326" s="75"/>
      <c r="AB2326" s="86"/>
      <c r="AC2326" s="75"/>
      <c r="AE2326" s="86"/>
      <c r="AF2326" s="75"/>
      <c r="AH2326" s="86"/>
      <c r="AI2326" s="75"/>
      <c r="AK2326" s="86"/>
      <c r="AL2326" s="75"/>
    </row>
    <row r="2327" spans="1:38" x14ac:dyDescent="0.2">
      <c r="A2327" s="31"/>
      <c r="B2327" s="83"/>
      <c r="D2327" s="86"/>
      <c r="E2327" s="75"/>
      <c r="G2327" s="86"/>
      <c r="H2327" s="75"/>
      <c r="J2327" s="86"/>
      <c r="K2327" s="75"/>
      <c r="M2327" s="86"/>
      <c r="N2327" s="75"/>
      <c r="P2327" s="86"/>
      <c r="Q2327" s="75"/>
      <c r="S2327" s="86"/>
      <c r="T2327" s="75"/>
      <c r="V2327" s="86"/>
      <c r="W2327" s="75"/>
      <c r="Y2327" s="86"/>
      <c r="Z2327" s="75"/>
      <c r="AB2327" s="86"/>
      <c r="AC2327" s="75"/>
      <c r="AE2327" s="86"/>
      <c r="AF2327" s="75"/>
      <c r="AH2327" s="86"/>
      <c r="AI2327" s="75"/>
      <c r="AK2327" s="86"/>
      <c r="AL2327" s="75"/>
    </row>
    <row r="2328" spans="1:38" x14ac:dyDescent="0.2">
      <c r="A2328" s="31"/>
      <c r="B2328" s="83"/>
      <c r="D2328" s="86"/>
      <c r="E2328" s="75"/>
      <c r="G2328" s="86"/>
      <c r="H2328" s="75"/>
      <c r="J2328" s="86"/>
      <c r="K2328" s="75"/>
      <c r="M2328" s="86"/>
      <c r="N2328" s="75"/>
      <c r="P2328" s="86"/>
      <c r="Q2328" s="75"/>
      <c r="S2328" s="86"/>
      <c r="T2328" s="75"/>
      <c r="V2328" s="86"/>
      <c r="W2328" s="75"/>
      <c r="Y2328" s="86"/>
      <c r="Z2328" s="75"/>
      <c r="AB2328" s="86"/>
      <c r="AC2328" s="75"/>
      <c r="AE2328" s="86"/>
      <c r="AF2328" s="75"/>
      <c r="AH2328" s="86"/>
      <c r="AI2328" s="75"/>
      <c r="AK2328" s="86"/>
      <c r="AL2328" s="75"/>
    </row>
    <row r="2329" spans="1:38" x14ac:dyDescent="0.2">
      <c r="A2329" s="31"/>
      <c r="B2329" s="83"/>
      <c r="D2329" s="86"/>
      <c r="E2329" s="75"/>
      <c r="G2329" s="86"/>
      <c r="H2329" s="75"/>
      <c r="J2329" s="86"/>
      <c r="K2329" s="75"/>
      <c r="M2329" s="86"/>
      <c r="N2329" s="75"/>
      <c r="P2329" s="86"/>
      <c r="Q2329" s="75"/>
      <c r="S2329" s="86"/>
      <c r="T2329" s="75"/>
      <c r="V2329" s="86"/>
      <c r="W2329" s="75"/>
      <c r="Y2329" s="86"/>
      <c r="Z2329" s="75"/>
      <c r="AB2329" s="86"/>
      <c r="AC2329" s="75"/>
      <c r="AE2329" s="86"/>
      <c r="AF2329" s="75"/>
      <c r="AH2329" s="86"/>
      <c r="AI2329" s="75"/>
      <c r="AK2329" s="86"/>
      <c r="AL2329" s="75"/>
    </row>
    <row r="2330" spans="1:38" x14ac:dyDescent="0.2">
      <c r="A2330" s="31"/>
      <c r="B2330" s="83"/>
      <c r="D2330" s="86"/>
      <c r="E2330" s="75"/>
      <c r="G2330" s="86"/>
      <c r="H2330" s="75"/>
      <c r="J2330" s="86"/>
      <c r="K2330" s="75"/>
      <c r="M2330" s="86"/>
      <c r="N2330" s="75"/>
      <c r="P2330" s="86"/>
      <c r="Q2330" s="75"/>
      <c r="S2330" s="86"/>
      <c r="T2330" s="75"/>
      <c r="V2330" s="86"/>
      <c r="W2330" s="75"/>
      <c r="Y2330" s="86"/>
      <c r="Z2330" s="75"/>
      <c r="AB2330" s="86"/>
      <c r="AC2330" s="75"/>
      <c r="AE2330" s="86"/>
      <c r="AF2330" s="75"/>
      <c r="AH2330" s="86"/>
      <c r="AI2330" s="75"/>
      <c r="AK2330" s="86"/>
      <c r="AL2330" s="75"/>
    </row>
    <row r="2331" spans="1:38" x14ac:dyDescent="0.2">
      <c r="A2331" s="31"/>
      <c r="B2331" s="83"/>
      <c r="D2331" s="86"/>
      <c r="E2331" s="75"/>
      <c r="G2331" s="86"/>
      <c r="H2331" s="75"/>
      <c r="J2331" s="86"/>
      <c r="K2331" s="75"/>
      <c r="M2331" s="86"/>
      <c r="N2331" s="75"/>
      <c r="P2331" s="86"/>
      <c r="Q2331" s="75"/>
      <c r="S2331" s="86"/>
      <c r="T2331" s="75"/>
      <c r="V2331" s="86"/>
      <c r="W2331" s="75"/>
      <c r="Y2331" s="86"/>
      <c r="Z2331" s="75"/>
      <c r="AB2331" s="86"/>
      <c r="AC2331" s="75"/>
      <c r="AE2331" s="86"/>
      <c r="AF2331" s="75"/>
      <c r="AH2331" s="86"/>
      <c r="AI2331" s="75"/>
      <c r="AK2331" s="86"/>
      <c r="AL2331" s="75"/>
    </row>
    <row r="2332" spans="1:38" x14ac:dyDescent="0.2">
      <c r="A2332" s="31"/>
      <c r="B2332" s="83"/>
      <c r="D2332" s="86"/>
      <c r="E2332" s="75"/>
      <c r="G2332" s="86"/>
      <c r="H2332" s="75"/>
      <c r="J2332" s="86"/>
      <c r="K2332" s="75"/>
      <c r="M2332" s="86"/>
      <c r="N2332" s="75"/>
      <c r="P2332" s="86"/>
      <c r="Q2332" s="75"/>
      <c r="S2332" s="86"/>
      <c r="T2332" s="75"/>
      <c r="V2332" s="86"/>
      <c r="W2332" s="75"/>
      <c r="Y2332" s="86"/>
      <c r="Z2332" s="75"/>
      <c r="AB2332" s="86"/>
      <c r="AC2332" s="75"/>
      <c r="AE2332" s="86"/>
      <c r="AF2332" s="75"/>
      <c r="AH2332" s="86"/>
      <c r="AI2332" s="75"/>
      <c r="AK2332" s="86"/>
      <c r="AL2332" s="75"/>
    </row>
    <row r="2333" spans="1:38" x14ac:dyDescent="0.2">
      <c r="A2333" s="31"/>
      <c r="B2333" s="83"/>
      <c r="D2333" s="86"/>
      <c r="E2333" s="75"/>
      <c r="G2333" s="86"/>
      <c r="H2333" s="75"/>
      <c r="J2333" s="86"/>
      <c r="K2333" s="75"/>
      <c r="M2333" s="86"/>
      <c r="N2333" s="75"/>
      <c r="P2333" s="86"/>
      <c r="Q2333" s="75"/>
      <c r="S2333" s="86"/>
      <c r="T2333" s="75"/>
      <c r="V2333" s="86"/>
      <c r="W2333" s="75"/>
      <c r="Y2333" s="86"/>
      <c r="Z2333" s="75"/>
      <c r="AB2333" s="86"/>
      <c r="AC2333" s="75"/>
      <c r="AE2333" s="86"/>
      <c r="AF2333" s="75"/>
      <c r="AH2333" s="86"/>
      <c r="AI2333" s="75"/>
      <c r="AK2333" s="86"/>
      <c r="AL2333" s="75"/>
    </row>
    <row r="2334" spans="1:38" x14ac:dyDescent="0.2">
      <c r="A2334" s="31"/>
      <c r="B2334" s="83"/>
      <c r="D2334" s="86"/>
      <c r="E2334" s="75"/>
      <c r="G2334" s="86"/>
      <c r="H2334" s="75"/>
      <c r="J2334" s="86"/>
      <c r="K2334" s="75"/>
      <c r="M2334" s="86"/>
      <c r="N2334" s="75"/>
      <c r="P2334" s="86"/>
      <c r="Q2334" s="75"/>
      <c r="S2334" s="86"/>
      <c r="T2334" s="75"/>
      <c r="V2334" s="86"/>
      <c r="W2334" s="75"/>
      <c r="Y2334" s="86"/>
      <c r="Z2334" s="75"/>
      <c r="AB2334" s="86"/>
      <c r="AC2334" s="75"/>
      <c r="AE2334" s="86"/>
      <c r="AF2334" s="75"/>
      <c r="AH2334" s="86"/>
      <c r="AI2334" s="75"/>
      <c r="AK2334" s="86"/>
      <c r="AL2334" s="75"/>
    </row>
    <row r="2335" spans="1:38" x14ac:dyDescent="0.2">
      <c r="A2335" s="31"/>
      <c r="B2335" s="83"/>
      <c r="D2335" s="86"/>
      <c r="E2335" s="75"/>
      <c r="G2335" s="86"/>
      <c r="H2335" s="75"/>
      <c r="J2335" s="86"/>
      <c r="K2335" s="75"/>
      <c r="M2335" s="86"/>
      <c r="N2335" s="75"/>
      <c r="P2335" s="86"/>
      <c r="Q2335" s="75"/>
      <c r="S2335" s="86"/>
      <c r="T2335" s="75"/>
      <c r="V2335" s="86"/>
      <c r="W2335" s="75"/>
      <c r="Y2335" s="86"/>
      <c r="Z2335" s="75"/>
      <c r="AB2335" s="86"/>
      <c r="AC2335" s="75"/>
      <c r="AE2335" s="86"/>
      <c r="AF2335" s="75"/>
      <c r="AH2335" s="86"/>
      <c r="AI2335" s="75"/>
      <c r="AK2335" s="86"/>
      <c r="AL2335" s="75"/>
    </row>
    <row r="2336" spans="1:38" x14ac:dyDescent="0.2">
      <c r="A2336" s="31"/>
      <c r="B2336" s="83"/>
      <c r="D2336" s="86"/>
      <c r="E2336" s="75"/>
      <c r="G2336" s="86"/>
      <c r="H2336" s="75"/>
      <c r="J2336" s="86"/>
      <c r="K2336" s="75"/>
      <c r="M2336" s="86"/>
      <c r="N2336" s="75"/>
      <c r="P2336" s="86"/>
      <c r="Q2336" s="75"/>
      <c r="S2336" s="86"/>
      <c r="T2336" s="75"/>
      <c r="V2336" s="86"/>
      <c r="W2336" s="75"/>
      <c r="Y2336" s="86"/>
      <c r="Z2336" s="75"/>
      <c r="AB2336" s="86"/>
      <c r="AC2336" s="75"/>
      <c r="AE2336" s="86"/>
      <c r="AF2336" s="75"/>
      <c r="AH2336" s="86"/>
      <c r="AI2336" s="75"/>
      <c r="AK2336" s="86"/>
      <c r="AL2336" s="75"/>
    </row>
    <row r="2337" spans="1:38" x14ac:dyDescent="0.2">
      <c r="A2337" s="31"/>
      <c r="B2337" s="83"/>
      <c r="D2337" s="86"/>
      <c r="E2337" s="75"/>
      <c r="G2337" s="86"/>
      <c r="H2337" s="75"/>
      <c r="J2337" s="86"/>
      <c r="K2337" s="75"/>
      <c r="M2337" s="86"/>
      <c r="N2337" s="75"/>
      <c r="P2337" s="86"/>
      <c r="Q2337" s="75"/>
      <c r="S2337" s="86"/>
      <c r="T2337" s="75"/>
      <c r="V2337" s="86"/>
      <c r="W2337" s="75"/>
      <c r="Y2337" s="86"/>
      <c r="Z2337" s="75"/>
      <c r="AB2337" s="86"/>
      <c r="AC2337" s="75"/>
      <c r="AE2337" s="86"/>
      <c r="AF2337" s="75"/>
      <c r="AH2337" s="86"/>
      <c r="AI2337" s="75"/>
      <c r="AK2337" s="86"/>
      <c r="AL2337" s="75"/>
    </row>
    <row r="2338" spans="1:38" x14ac:dyDescent="0.2">
      <c r="A2338" s="31"/>
      <c r="B2338" s="83"/>
      <c r="D2338" s="86"/>
      <c r="E2338" s="75"/>
      <c r="G2338" s="86"/>
      <c r="H2338" s="75"/>
      <c r="J2338" s="86"/>
      <c r="K2338" s="75"/>
      <c r="M2338" s="86"/>
      <c r="N2338" s="75"/>
      <c r="P2338" s="86"/>
      <c r="Q2338" s="75"/>
      <c r="S2338" s="86"/>
      <c r="T2338" s="75"/>
      <c r="V2338" s="86"/>
      <c r="W2338" s="75"/>
      <c r="Y2338" s="86"/>
      <c r="Z2338" s="75"/>
      <c r="AB2338" s="86"/>
      <c r="AC2338" s="75"/>
      <c r="AE2338" s="86"/>
      <c r="AF2338" s="75"/>
      <c r="AH2338" s="86"/>
      <c r="AI2338" s="75"/>
      <c r="AK2338" s="86"/>
      <c r="AL2338" s="75"/>
    </row>
    <row r="2339" spans="1:38" x14ac:dyDescent="0.2">
      <c r="A2339" s="31"/>
      <c r="B2339" s="83"/>
      <c r="D2339" s="86"/>
      <c r="E2339" s="75"/>
      <c r="G2339" s="86"/>
      <c r="H2339" s="75"/>
      <c r="J2339" s="86"/>
      <c r="K2339" s="75"/>
      <c r="M2339" s="86"/>
      <c r="N2339" s="75"/>
      <c r="P2339" s="86"/>
      <c r="Q2339" s="75"/>
      <c r="S2339" s="86"/>
      <c r="T2339" s="75"/>
      <c r="V2339" s="86"/>
      <c r="W2339" s="75"/>
      <c r="Y2339" s="86"/>
      <c r="Z2339" s="75"/>
      <c r="AB2339" s="86"/>
      <c r="AC2339" s="75"/>
      <c r="AE2339" s="86"/>
      <c r="AF2339" s="75"/>
      <c r="AH2339" s="86"/>
      <c r="AI2339" s="75"/>
      <c r="AK2339" s="86"/>
      <c r="AL2339" s="75"/>
    </row>
    <row r="2340" spans="1:38" x14ac:dyDescent="0.2">
      <c r="A2340" s="31"/>
      <c r="B2340" s="83"/>
      <c r="D2340" s="86"/>
      <c r="E2340" s="75"/>
      <c r="G2340" s="86"/>
      <c r="H2340" s="75"/>
      <c r="J2340" s="86"/>
      <c r="K2340" s="75"/>
      <c r="M2340" s="86"/>
      <c r="N2340" s="75"/>
      <c r="P2340" s="86"/>
      <c r="Q2340" s="75"/>
      <c r="S2340" s="86"/>
      <c r="T2340" s="75"/>
      <c r="V2340" s="86"/>
      <c r="W2340" s="75"/>
      <c r="Y2340" s="86"/>
      <c r="Z2340" s="75"/>
      <c r="AB2340" s="86"/>
      <c r="AC2340" s="75"/>
      <c r="AE2340" s="86"/>
      <c r="AF2340" s="75"/>
      <c r="AH2340" s="86"/>
      <c r="AI2340" s="75"/>
      <c r="AK2340" s="86"/>
      <c r="AL2340" s="75"/>
    </row>
    <row r="2341" spans="1:38" x14ac:dyDescent="0.2">
      <c r="A2341" s="31"/>
      <c r="B2341" s="83"/>
      <c r="D2341" s="86"/>
      <c r="E2341" s="75"/>
      <c r="G2341" s="86"/>
      <c r="H2341" s="75"/>
      <c r="J2341" s="86"/>
      <c r="K2341" s="75"/>
      <c r="M2341" s="86"/>
      <c r="N2341" s="75"/>
      <c r="P2341" s="86"/>
      <c r="Q2341" s="75"/>
      <c r="S2341" s="86"/>
      <c r="T2341" s="75"/>
      <c r="V2341" s="86"/>
      <c r="W2341" s="75"/>
      <c r="Y2341" s="86"/>
      <c r="Z2341" s="75"/>
      <c r="AB2341" s="86"/>
      <c r="AC2341" s="75"/>
      <c r="AE2341" s="86"/>
      <c r="AF2341" s="75"/>
      <c r="AH2341" s="86"/>
      <c r="AI2341" s="75"/>
      <c r="AK2341" s="86"/>
      <c r="AL2341" s="75"/>
    </row>
    <row r="2342" spans="1:38" x14ac:dyDescent="0.2">
      <c r="A2342" s="31"/>
      <c r="B2342" s="83"/>
      <c r="D2342" s="86"/>
      <c r="E2342" s="75"/>
      <c r="G2342" s="86"/>
      <c r="H2342" s="75"/>
      <c r="J2342" s="86"/>
      <c r="K2342" s="75"/>
      <c r="M2342" s="86"/>
      <c r="N2342" s="75"/>
      <c r="P2342" s="86"/>
      <c r="Q2342" s="75"/>
      <c r="S2342" s="86"/>
      <c r="T2342" s="75"/>
      <c r="V2342" s="86"/>
      <c r="W2342" s="75"/>
      <c r="Y2342" s="86"/>
      <c r="Z2342" s="75"/>
      <c r="AB2342" s="86"/>
      <c r="AC2342" s="75"/>
      <c r="AE2342" s="86"/>
      <c r="AF2342" s="75"/>
      <c r="AH2342" s="86"/>
      <c r="AI2342" s="75"/>
      <c r="AK2342" s="86"/>
      <c r="AL2342" s="75"/>
    </row>
    <row r="2343" spans="1:38" x14ac:dyDescent="0.2">
      <c r="A2343" s="31"/>
      <c r="B2343" s="83"/>
      <c r="D2343" s="86"/>
      <c r="E2343" s="75"/>
      <c r="G2343" s="86"/>
      <c r="H2343" s="75"/>
      <c r="J2343" s="86"/>
      <c r="K2343" s="75"/>
      <c r="M2343" s="86"/>
      <c r="N2343" s="75"/>
      <c r="P2343" s="86"/>
      <c r="Q2343" s="75"/>
      <c r="S2343" s="86"/>
      <c r="T2343" s="75"/>
      <c r="V2343" s="86"/>
      <c r="W2343" s="75"/>
      <c r="Y2343" s="86"/>
      <c r="Z2343" s="75"/>
      <c r="AB2343" s="86"/>
      <c r="AC2343" s="75"/>
      <c r="AE2343" s="86"/>
      <c r="AF2343" s="75"/>
      <c r="AH2343" s="86"/>
      <c r="AI2343" s="75"/>
      <c r="AK2343" s="86"/>
      <c r="AL2343" s="75"/>
    </row>
    <row r="2344" spans="1:38" x14ac:dyDescent="0.2">
      <c r="A2344" s="31"/>
      <c r="B2344" s="83"/>
      <c r="D2344" s="86"/>
      <c r="E2344" s="75"/>
      <c r="G2344" s="86"/>
      <c r="H2344" s="75"/>
      <c r="J2344" s="86"/>
      <c r="K2344" s="75"/>
      <c r="M2344" s="86"/>
      <c r="N2344" s="75"/>
      <c r="P2344" s="86"/>
      <c r="Q2344" s="75"/>
      <c r="S2344" s="86"/>
      <c r="T2344" s="75"/>
      <c r="V2344" s="86"/>
      <c r="W2344" s="75"/>
      <c r="Y2344" s="86"/>
      <c r="Z2344" s="75"/>
      <c r="AB2344" s="86"/>
      <c r="AC2344" s="75"/>
      <c r="AE2344" s="86"/>
      <c r="AF2344" s="75"/>
      <c r="AH2344" s="86"/>
      <c r="AI2344" s="75"/>
      <c r="AK2344" s="86"/>
      <c r="AL2344" s="75"/>
    </row>
    <row r="2345" spans="1:38" x14ac:dyDescent="0.2">
      <c r="A2345" s="31"/>
      <c r="B2345" s="83"/>
      <c r="D2345" s="86"/>
      <c r="E2345" s="75"/>
      <c r="G2345" s="86"/>
      <c r="H2345" s="75"/>
      <c r="J2345" s="86"/>
      <c r="K2345" s="75"/>
      <c r="M2345" s="86"/>
      <c r="N2345" s="75"/>
      <c r="P2345" s="86"/>
      <c r="Q2345" s="75"/>
      <c r="S2345" s="86"/>
      <c r="T2345" s="75"/>
      <c r="V2345" s="86"/>
      <c r="W2345" s="75"/>
      <c r="Y2345" s="86"/>
      <c r="Z2345" s="75"/>
      <c r="AB2345" s="86"/>
      <c r="AC2345" s="75"/>
      <c r="AE2345" s="86"/>
      <c r="AF2345" s="75"/>
      <c r="AH2345" s="86"/>
      <c r="AI2345" s="75"/>
      <c r="AK2345" s="86"/>
      <c r="AL2345" s="75"/>
    </row>
    <row r="2346" spans="1:38" x14ac:dyDescent="0.2">
      <c r="A2346" s="31"/>
      <c r="B2346" s="83"/>
      <c r="D2346" s="86"/>
      <c r="E2346" s="75"/>
      <c r="G2346" s="86"/>
      <c r="H2346" s="75"/>
      <c r="J2346" s="86"/>
      <c r="K2346" s="75"/>
      <c r="M2346" s="86"/>
      <c r="N2346" s="75"/>
      <c r="P2346" s="86"/>
      <c r="Q2346" s="75"/>
      <c r="S2346" s="86"/>
      <c r="T2346" s="75"/>
      <c r="V2346" s="86"/>
      <c r="W2346" s="75"/>
      <c r="Y2346" s="86"/>
      <c r="Z2346" s="75"/>
      <c r="AB2346" s="86"/>
      <c r="AC2346" s="75"/>
      <c r="AE2346" s="86"/>
      <c r="AF2346" s="75"/>
      <c r="AH2346" s="86"/>
      <c r="AI2346" s="75"/>
      <c r="AK2346" s="86"/>
      <c r="AL2346" s="75"/>
    </row>
    <row r="2347" spans="1:38" x14ac:dyDescent="0.2">
      <c r="A2347" s="31"/>
      <c r="B2347" s="83"/>
      <c r="D2347" s="86"/>
      <c r="E2347" s="75"/>
      <c r="G2347" s="86"/>
      <c r="H2347" s="75"/>
      <c r="J2347" s="86"/>
      <c r="K2347" s="75"/>
      <c r="M2347" s="86"/>
      <c r="N2347" s="75"/>
      <c r="P2347" s="86"/>
      <c r="Q2347" s="75"/>
      <c r="S2347" s="86"/>
      <c r="T2347" s="75"/>
      <c r="V2347" s="86"/>
      <c r="W2347" s="75"/>
      <c r="Y2347" s="86"/>
      <c r="Z2347" s="75"/>
      <c r="AB2347" s="86"/>
      <c r="AC2347" s="75"/>
      <c r="AE2347" s="86"/>
      <c r="AF2347" s="75"/>
      <c r="AH2347" s="86"/>
      <c r="AI2347" s="75"/>
      <c r="AK2347" s="86"/>
      <c r="AL2347" s="75"/>
    </row>
    <row r="2348" spans="1:38" x14ac:dyDescent="0.2">
      <c r="A2348" s="31"/>
      <c r="B2348" s="83"/>
      <c r="D2348" s="86"/>
      <c r="E2348" s="75"/>
      <c r="G2348" s="86"/>
      <c r="H2348" s="75"/>
      <c r="J2348" s="86"/>
      <c r="K2348" s="75"/>
      <c r="M2348" s="86"/>
      <c r="N2348" s="75"/>
      <c r="P2348" s="86"/>
      <c r="Q2348" s="75"/>
      <c r="S2348" s="86"/>
      <c r="T2348" s="75"/>
      <c r="V2348" s="86"/>
      <c r="W2348" s="75"/>
      <c r="Y2348" s="86"/>
      <c r="Z2348" s="75"/>
      <c r="AB2348" s="86"/>
      <c r="AC2348" s="75"/>
      <c r="AE2348" s="86"/>
      <c r="AF2348" s="75"/>
      <c r="AH2348" s="86"/>
      <c r="AI2348" s="75"/>
      <c r="AK2348" s="86"/>
      <c r="AL2348" s="75"/>
    </row>
    <row r="2349" spans="1:38" x14ac:dyDescent="0.2">
      <c r="A2349" s="31"/>
      <c r="B2349" s="83"/>
      <c r="D2349" s="86"/>
      <c r="E2349" s="75"/>
      <c r="G2349" s="86"/>
      <c r="H2349" s="75"/>
      <c r="J2349" s="86"/>
      <c r="K2349" s="75"/>
      <c r="M2349" s="86"/>
      <c r="N2349" s="75"/>
      <c r="P2349" s="86"/>
      <c r="Q2349" s="75"/>
      <c r="S2349" s="86"/>
      <c r="T2349" s="75"/>
      <c r="V2349" s="86"/>
      <c r="W2349" s="75"/>
      <c r="Y2349" s="86"/>
      <c r="Z2349" s="75"/>
      <c r="AB2349" s="86"/>
      <c r="AC2349" s="75"/>
      <c r="AE2349" s="86"/>
      <c r="AF2349" s="75"/>
      <c r="AH2349" s="86"/>
      <c r="AI2349" s="75"/>
      <c r="AK2349" s="86"/>
      <c r="AL2349" s="75"/>
    </row>
    <row r="2350" spans="1:38" x14ac:dyDescent="0.2">
      <c r="A2350" s="31"/>
      <c r="B2350" s="83"/>
      <c r="D2350" s="86"/>
      <c r="E2350" s="75"/>
      <c r="G2350" s="86"/>
      <c r="H2350" s="75"/>
      <c r="J2350" s="86"/>
      <c r="K2350" s="75"/>
      <c r="M2350" s="86"/>
      <c r="N2350" s="75"/>
      <c r="P2350" s="86"/>
      <c r="Q2350" s="75"/>
      <c r="S2350" s="86"/>
      <c r="T2350" s="75"/>
      <c r="V2350" s="86"/>
      <c r="W2350" s="75"/>
      <c r="Y2350" s="86"/>
      <c r="Z2350" s="75"/>
      <c r="AB2350" s="86"/>
      <c r="AC2350" s="75"/>
      <c r="AE2350" s="86"/>
      <c r="AF2350" s="75"/>
      <c r="AH2350" s="86"/>
      <c r="AI2350" s="75"/>
      <c r="AK2350" s="86"/>
      <c r="AL2350" s="75"/>
    </row>
    <row r="2351" spans="1:38" x14ac:dyDescent="0.2">
      <c r="A2351" s="31"/>
      <c r="B2351" s="83"/>
      <c r="D2351" s="86"/>
      <c r="E2351" s="75"/>
      <c r="G2351" s="86"/>
      <c r="H2351" s="75"/>
      <c r="J2351" s="86"/>
      <c r="K2351" s="75"/>
      <c r="M2351" s="86"/>
      <c r="N2351" s="75"/>
      <c r="P2351" s="86"/>
      <c r="Q2351" s="75"/>
      <c r="S2351" s="86"/>
      <c r="T2351" s="75"/>
      <c r="V2351" s="86"/>
      <c r="W2351" s="75"/>
      <c r="Y2351" s="86"/>
      <c r="Z2351" s="75"/>
      <c r="AB2351" s="86"/>
      <c r="AC2351" s="75"/>
      <c r="AE2351" s="86"/>
      <c r="AF2351" s="75"/>
      <c r="AH2351" s="86"/>
      <c r="AI2351" s="75"/>
      <c r="AK2351" s="86"/>
      <c r="AL2351" s="75"/>
    </row>
    <row r="2352" spans="1:38" x14ac:dyDescent="0.2">
      <c r="A2352" s="31"/>
      <c r="B2352" s="83"/>
      <c r="D2352" s="86"/>
      <c r="E2352" s="75"/>
      <c r="G2352" s="86"/>
      <c r="H2352" s="75"/>
      <c r="J2352" s="86"/>
      <c r="K2352" s="75"/>
      <c r="M2352" s="86"/>
      <c r="N2352" s="75"/>
      <c r="P2352" s="86"/>
      <c r="Q2352" s="75"/>
      <c r="S2352" s="86"/>
      <c r="T2352" s="75"/>
      <c r="V2352" s="86"/>
      <c r="W2352" s="75"/>
      <c r="Y2352" s="86"/>
      <c r="Z2352" s="75"/>
      <c r="AB2352" s="86"/>
      <c r="AC2352" s="75"/>
      <c r="AE2352" s="86"/>
      <c r="AF2352" s="75"/>
      <c r="AH2352" s="86"/>
      <c r="AI2352" s="75"/>
      <c r="AK2352" s="86"/>
      <c r="AL2352" s="75"/>
    </row>
    <row r="2353" spans="1:38" x14ac:dyDescent="0.2">
      <c r="A2353" s="31"/>
      <c r="B2353" s="83"/>
      <c r="D2353" s="86"/>
      <c r="E2353" s="75"/>
      <c r="G2353" s="86"/>
      <c r="H2353" s="75"/>
      <c r="J2353" s="86"/>
      <c r="K2353" s="75"/>
      <c r="M2353" s="86"/>
      <c r="N2353" s="75"/>
      <c r="P2353" s="86"/>
      <c r="Q2353" s="75"/>
      <c r="S2353" s="86"/>
      <c r="T2353" s="75"/>
      <c r="V2353" s="86"/>
      <c r="W2353" s="75"/>
      <c r="Y2353" s="86"/>
      <c r="Z2353" s="75"/>
      <c r="AB2353" s="86"/>
      <c r="AC2353" s="75"/>
      <c r="AE2353" s="86"/>
      <c r="AF2353" s="75"/>
      <c r="AH2353" s="86"/>
      <c r="AI2353" s="75"/>
      <c r="AK2353" s="86"/>
      <c r="AL2353" s="75"/>
    </row>
    <row r="2354" spans="1:38" x14ac:dyDescent="0.2">
      <c r="A2354" s="31"/>
      <c r="B2354" s="83"/>
      <c r="D2354" s="86"/>
      <c r="E2354" s="75"/>
      <c r="G2354" s="86"/>
      <c r="H2354" s="75"/>
      <c r="J2354" s="86"/>
      <c r="K2354" s="75"/>
      <c r="M2354" s="86"/>
      <c r="N2354" s="75"/>
      <c r="P2354" s="86"/>
      <c r="Q2354" s="75"/>
      <c r="S2354" s="86"/>
      <c r="T2354" s="75"/>
      <c r="V2354" s="86"/>
      <c r="W2354" s="75"/>
      <c r="Y2354" s="86"/>
      <c r="Z2354" s="75"/>
      <c r="AB2354" s="86"/>
      <c r="AC2354" s="75"/>
      <c r="AE2354" s="86"/>
      <c r="AF2354" s="75"/>
      <c r="AH2354" s="86"/>
      <c r="AI2354" s="75"/>
      <c r="AK2354" s="86"/>
      <c r="AL2354" s="75"/>
    </row>
    <row r="2355" spans="1:38" x14ac:dyDescent="0.2">
      <c r="A2355" s="31"/>
      <c r="B2355" s="83"/>
      <c r="D2355" s="86"/>
      <c r="E2355" s="75"/>
      <c r="G2355" s="86"/>
      <c r="H2355" s="75"/>
      <c r="J2355" s="86"/>
      <c r="K2355" s="75"/>
      <c r="M2355" s="86"/>
      <c r="N2355" s="75"/>
      <c r="P2355" s="86"/>
      <c r="Q2355" s="75"/>
      <c r="S2355" s="86"/>
      <c r="T2355" s="75"/>
      <c r="V2355" s="86"/>
      <c r="W2355" s="75"/>
      <c r="Y2355" s="86"/>
      <c r="Z2355" s="75"/>
      <c r="AB2355" s="86"/>
      <c r="AC2355" s="75"/>
      <c r="AE2355" s="86"/>
      <c r="AF2355" s="75"/>
      <c r="AH2355" s="86"/>
      <c r="AI2355" s="75"/>
      <c r="AK2355" s="86"/>
      <c r="AL2355" s="75"/>
    </row>
    <row r="2356" spans="1:38" x14ac:dyDescent="0.2">
      <c r="A2356" s="31"/>
      <c r="B2356" s="83"/>
      <c r="D2356" s="86"/>
      <c r="E2356" s="75"/>
      <c r="G2356" s="86"/>
      <c r="H2356" s="75"/>
      <c r="J2356" s="86"/>
      <c r="K2356" s="75"/>
      <c r="M2356" s="86"/>
      <c r="N2356" s="75"/>
      <c r="P2356" s="86"/>
      <c r="Q2356" s="75"/>
      <c r="S2356" s="86"/>
      <c r="T2356" s="75"/>
      <c r="V2356" s="86"/>
      <c r="W2356" s="75"/>
      <c r="Y2356" s="86"/>
      <c r="Z2356" s="75"/>
      <c r="AB2356" s="86"/>
      <c r="AC2356" s="75"/>
      <c r="AE2356" s="86"/>
      <c r="AF2356" s="75"/>
      <c r="AH2356" s="86"/>
      <c r="AI2356" s="75"/>
      <c r="AK2356" s="86"/>
      <c r="AL2356" s="75"/>
    </row>
    <row r="2357" spans="1:38" x14ac:dyDescent="0.2">
      <c r="A2357" s="31"/>
      <c r="B2357" s="83"/>
      <c r="D2357" s="86"/>
      <c r="E2357" s="75"/>
      <c r="G2357" s="86"/>
      <c r="H2357" s="75"/>
      <c r="J2357" s="86"/>
      <c r="K2357" s="75"/>
      <c r="M2357" s="86"/>
      <c r="N2357" s="75"/>
      <c r="P2357" s="86"/>
      <c r="Q2357" s="75"/>
      <c r="S2357" s="86"/>
      <c r="T2357" s="75"/>
      <c r="V2357" s="86"/>
      <c r="W2357" s="75"/>
      <c r="Y2357" s="86"/>
      <c r="Z2357" s="75"/>
      <c r="AB2357" s="86"/>
      <c r="AC2357" s="75"/>
      <c r="AE2357" s="86"/>
      <c r="AF2357" s="75"/>
      <c r="AH2357" s="86"/>
      <c r="AI2357" s="75"/>
      <c r="AK2357" s="86"/>
      <c r="AL2357" s="75"/>
    </row>
    <row r="2358" spans="1:38" x14ac:dyDescent="0.2">
      <c r="A2358" s="31"/>
      <c r="B2358" s="83"/>
      <c r="D2358" s="86"/>
      <c r="E2358" s="75"/>
      <c r="G2358" s="86"/>
      <c r="H2358" s="75"/>
      <c r="J2358" s="86"/>
      <c r="K2358" s="75"/>
      <c r="M2358" s="86"/>
      <c r="N2358" s="75"/>
      <c r="P2358" s="86"/>
      <c r="Q2358" s="75"/>
      <c r="S2358" s="86"/>
      <c r="T2358" s="75"/>
      <c r="V2358" s="86"/>
      <c r="W2358" s="75"/>
      <c r="Y2358" s="86"/>
      <c r="Z2358" s="75"/>
      <c r="AB2358" s="86"/>
      <c r="AC2358" s="75"/>
      <c r="AE2358" s="86"/>
      <c r="AF2358" s="75"/>
      <c r="AH2358" s="86"/>
      <c r="AI2358" s="75"/>
      <c r="AK2358" s="86"/>
      <c r="AL2358" s="75"/>
    </row>
    <row r="2359" spans="1:38" x14ac:dyDescent="0.2">
      <c r="A2359" s="31"/>
      <c r="B2359" s="83"/>
      <c r="D2359" s="86"/>
      <c r="E2359" s="75"/>
      <c r="G2359" s="86"/>
      <c r="H2359" s="75"/>
      <c r="J2359" s="86"/>
      <c r="K2359" s="75"/>
      <c r="M2359" s="86"/>
      <c r="N2359" s="75"/>
      <c r="P2359" s="86"/>
      <c r="Q2359" s="75"/>
      <c r="S2359" s="86"/>
      <c r="T2359" s="75"/>
      <c r="V2359" s="86"/>
      <c r="W2359" s="75"/>
      <c r="Y2359" s="86"/>
      <c r="Z2359" s="75"/>
      <c r="AB2359" s="86"/>
      <c r="AC2359" s="75"/>
      <c r="AE2359" s="86"/>
      <c r="AF2359" s="75"/>
      <c r="AH2359" s="86"/>
      <c r="AI2359" s="75"/>
      <c r="AK2359" s="86"/>
      <c r="AL2359" s="75"/>
    </row>
    <row r="2360" spans="1:38" x14ac:dyDescent="0.2">
      <c r="A2360" s="31"/>
      <c r="B2360" s="83"/>
      <c r="D2360" s="86"/>
      <c r="E2360" s="75"/>
      <c r="G2360" s="86"/>
      <c r="H2360" s="75"/>
      <c r="J2360" s="86"/>
      <c r="K2360" s="75"/>
      <c r="M2360" s="86"/>
      <c r="N2360" s="75"/>
      <c r="P2360" s="86"/>
      <c r="Q2360" s="75"/>
      <c r="S2360" s="86"/>
      <c r="T2360" s="75"/>
      <c r="V2360" s="86"/>
      <c r="W2360" s="75"/>
      <c r="Y2360" s="86"/>
      <c r="Z2360" s="75"/>
      <c r="AB2360" s="86"/>
      <c r="AC2360" s="75"/>
      <c r="AE2360" s="86"/>
      <c r="AF2360" s="75"/>
      <c r="AH2360" s="86"/>
      <c r="AI2360" s="75"/>
      <c r="AK2360" s="86"/>
      <c r="AL2360" s="75"/>
    </row>
    <row r="2361" spans="1:38" x14ac:dyDescent="0.2">
      <c r="A2361" s="31"/>
      <c r="B2361" s="83"/>
      <c r="D2361" s="86"/>
      <c r="E2361" s="75"/>
      <c r="G2361" s="86"/>
      <c r="H2361" s="75"/>
      <c r="J2361" s="86"/>
      <c r="K2361" s="75"/>
      <c r="M2361" s="86"/>
      <c r="N2361" s="75"/>
      <c r="P2361" s="86"/>
      <c r="Q2361" s="75"/>
      <c r="S2361" s="86"/>
      <c r="T2361" s="75"/>
      <c r="V2361" s="86"/>
      <c r="W2361" s="75"/>
      <c r="Y2361" s="86"/>
      <c r="Z2361" s="75"/>
      <c r="AB2361" s="86"/>
      <c r="AC2361" s="75"/>
      <c r="AE2361" s="86"/>
      <c r="AF2361" s="75"/>
      <c r="AH2361" s="86"/>
      <c r="AI2361" s="75"/>
      <c r="AK2361" s="86"/>
      <c r="AL2361" s="75"/>
    </row>
    <row r="2362" spans="1:38" x14ac:dyDescent="0.2">
      <c r="A2362" s="31"/>
      <c r="B2362" s="83"/>
      <c r="D2362" s="86"/>
      <c r="E2362" s="75"/>
      <c r="G2362" s="86"/>
      <c r="H2362" s="75"/>
      <c r="J2362" s="86"/>
      <c r="K2362" s="75"/>
      <c r="M2362" s="86"/>
      <c r="N2362" s="75"/>
      <c r="P2362" s="86"/>
      <c r="Q2362" s="75"/>
      <c r="S2362" s="86"/>
      <c r="T2362" s="75"/>
      <c r="V2362" s="86"/>
      <c r="W2362" s="75"/>
      <c r="Y2362" s="86"/>
      <c r="Z2362" s="75"/>
      <c r="AB2362" s="86"/>
      <c r="AC2362" s="75"/>
      <c r="AE2362" s="86"/>
      <c r="AF2362" s="75"/>
      <c r="AH2362" s="86"/>
      <c r="AI2362" s="75"/>
      <c r="AK2362" s="86"/>
      <c r="AL2362" s="75"/>
    </row>
    <row r="2363" spans="1:38" x14ac:dyDescent="0.2">
      <c r="A2363" s="31"/>
      <c r="B2363" s="83"/>
      <c r="D2363" s="86"/>
      <c r="E2363" s="75"/>
      <c r="G2363" s="86"/>
      <c r="H2363" s="75"/>
      <c r="J2363" s="86"/>
      <c r="K2363" s="75"/>
      <c r="M2363" s="86"/>
      <c r="N2363" s="75"/>
      <c r="P2363" s="86"/>
      <c r="Q2363" s="75"/>
      <c r="S2363" s="86"/>
      <c r="T2363" s="75"/>
      <c r="V2363" s="86"/>
      <c r="W2363" s="75"/>
      <c r="Y2363" s="86"/>
      <c r="Z2363" s="75"/>
      <c r="AB2363" s="86"/>
      <c r="AC2363" s="75"/>
      <c r="AE2363" s="86"/>
      <c r="AF2363" s="75"/>
      <c r="AH2363" s="86"/>
      <c r="AI2363" s="75"/>
      <c r="AK2363" s="86"/>
      <c r="AL2363" s="75"/>
    </row>
    <row r="2364" spans="1:38" x14ac:dyDescent="0.2">
      <c r="A2364" s="31"/>
      <c r="B2364" s="83"/>
      <c r="D2364" s="86"/>
      <c r="E2364" s="75"/>
      <c r="G2364" s="86"/>
      <c r="H2364" s="75"/>
      <c r="J2364" s="86"/>
      <c r="K2364" s="75"/>
      <c r="M2364" s="86"/>
      <c r="N2364" s="75"/>
      <c r="P2364" s="86"/>
      <c r="Q2364" s="75"/>
      <c r="S2364" s="86"/>
      <c r="T2364" s="75"/>
      <c r="V2364" s="86"/>
      <c r="W2364" s="75"/>
      <c r="Y2364" s="86"/>
      <c r="Z2364" s="75"/>
      <c r="AB2364" s="86"/>
      <c r="AC2364" s="75"/>
      <c r="AE2364" s="86"/>
      <c r="AF2364" s="75"/>
      <c r="AH2364" s="86"/>
      <c r="AI2364" s="75"/>
      <c r="AK2364" s="86"/>
      <c r="AL2364" s="75"/>
    </row>
    <row r="2365" spans="1:38" x14ac:dyDescent="0.2">
      <c r="A2365" s="31"/>
      <c r="B2365" s="83"/>
      <c r="D2365" s="86"/>
      <c r="E2365" s="75"/>
      <c r="G2365" s="86"/>
      <c r="H2365" s="75"/>
      <c r="J2365" s="86"/>
      <c r="K2365" s="75"/>
      <c r="M2365" s="86"/>
      <c r="N2365" s="75"/>
      <c r="P2365" s="86"/>
      <c r="Q2365" s="75"/>
      <c r="S2365" s="86"/>
      <c r="T2365" s="75"/>
      <c r="V2365" s="86"/>
      <c r="W2365" s="75"/>
      <c r="Y2365" s="86"/>
      <c r="Z2365" s="75"/>
      <c r="AB2365" s="86"/>
      <c r="AC2365" s="75"/>
      <c r="AE2365" s="86"/>
      <c r="AF2365" s="75"/>
      <c r="AH2365" s="86"/>
      <c r="AI2365" s="75"/>
      <c r="AK2365" s="86"/>
      <c r="AL2365" s="75"/>
    </row>
    <row r="2366" spans="1:38" x14ac:dyDescent="0.2">
      <c r="A2366" s="31"/>
      <c r="B2366" s="83"/>
      <c r="D2366" s="86"/>
      <c r="E2366" s="75"/>
      <c r="G2366" s="86"/>
      <c r="H2366" s="75"/>
      <c r="J2366" s="86"/>
      <c r="K2366" s="75"/>
      <c r="M2366" s="86"/>
      <c r="N2366" s="75"/>
      <c r="P2366" s="86"/>
      <c r="Q2366" s="75"/>
      <c r="S2366" s="86"/>
      <c r="T2366" s="75"/>
      <c r="V2366" s="86"/>
      <c r="W2366" s="75"/>
      <c r="Y2366" s="86"/>
      <c r="Z2366" s="75"/>
      <c r="AB2366" s="86"/>
      <c r="AC2366" s="75"/>
      <c r="AE2366" s="86"/>
      <c r="AF2366" s="75"/>
      <c r="AH2366" s="86"/>
      <c r="AI2366" s="75"/>
      <c r="AK2366" s="86"/>
      <c r="AL2366" s="75"/>
    </row>
    <row r="2367" spans="1:38" x14ac:dyDescent="0.2">
      <c r="A2367" s="31"/>
      <c r="B2367" s="83"/>
      <c r="D2367" s="86"/>
      <c r="E2367" s="75"/>
      <c r="G2367" s="86"/>
      <c r="H2367" s="75"/>
      <c r="J2367" s="86"/>
      <c r="K2367" s="75"/>
      <c r="M2367" s="86"/>
      <c r="N2367" s="75"/>
      <c r="P2367" s="86"/>
      <c r="Q2367" s="75"/>
      <c r="S2367" s="86"/>
      <c r="T2367" s="75"/>
      <c r="V2367" s="86"/>
      <c r="W2367" s="75"/>
      <c r="Y2367" s="86"/>
      <c r="Z2367" s="75"/>
      <c r="AB2367" s="86"/>
      <c r="AC2367" s="75"/>
      <c r="AE2367" s="86"/>
      <c r="AF2367" s="75"/>
      <c r="AH2367" s="86"/>
      <c r="AI2367" s="75"/>
      <c r="AK2367" s="86"/>
      <c r="AL2367" s="75"/>
    </row>
    <row r="2368" spans="1:38" x14ac:dyDescent="0.2">
      <c r="A2368" s="31"/>
      <c r="B2368" s="83"/>
      <c r="D2368" s="86"/>
      <c r="E2368" s="75"/>
      <c r="G2368" s="86"/>
      <c r="H2368" s="75"/>
      <c r="J2368" s="86"/>
      <c r="K2368" s="75"/>
      <c r="M2368" s="86"/>
      <c r="N2368" s="75"/>
      <c r="P2368" s="86"/>
      <c r="Q2368" s="75"/>
      <c r="S2368" s="86"/>
      <c r="T2368" s="75"/>
      <c r="V2368" s="86"/>
      <c r="W2368" s="75"/>
      <c r="Y2368" s="86"/>
      <c r="Z2368" s="75"/>
      <c r="AB2368" s="86"/>
      <c r="AC2368" s="75"/>
      <c r="AE2368" s="86"/>
      <c r="AF2368" s="75"/>
      <c r="AH2368" s="86"/>
      <c r="AI2368" s="75"/>
      <c r="AK2368" s="86"/>
      <c r="AL2368" s="75"/>
    </row>
    <row r="2369" spans="1:38" x14ac:dyDescent="0.2">
      <c r="A2369" s="31"/>
      <c r="B2369" s="83"/>
      <c r="D2369" s="86"/>
      <c r="E2369" s="75"/>
      <c r="G2369" s="86"/>
      <c r="H2369" s="75"/>
      <c r="J2369" s="86"/>
      <c r="K2369" s="75"/>
      <c r="M2369" s="86"/>
      <c r="N2369" s="75"/>
      <c r="P2369" s="86"/>
      <c r="Q2369" s="75"/>
      <c r="S2369" s="86"/>
      <c r="T2369" s="75"/>
      <c r="V2369" s="86"/>
      <c r="W2369" s="75"/>
      <c r="Y2369" s="86"/>
      <c r="Z2369" s="75"/>
      <c r="AB2369" s="86"/>
      <c r="AC2369" s="75"/>
      <c r="AE2369" s="86"/>
      <c r="AF2369" s="75"/>
      <c r="AH2369" s="86"/>
      <c r="AI2369" s="75"/>
      <c r="AK2369" s="86"/>
      <c r="AL2369" s="75"/>
    </row>
    <row r="2370" spans="1:38" x14ac:dyDescent="0.2">
      <c r="A2370" s="31"/>
      <c r="B2370" s="83"/>
      <c r="D2370" s="86"/>
      <c r="E2370" s="75"/>
      <c r="G2370" s="86"/>
      <c r="H2370" s="75"/>
      <c r="J2370" s="86"/>
      <c r="K2370" s="75"/>
      <c r="M2370" s="86"/>
      <c r="N2370" s="75"/>
      <c r="P2370" s="86"/>
      <c r="Q2370" s="75"/>
      <c r="S2370" s="86"/>
      <c r="T2370" s="75"/>
      <c r="V2370" s="86"/>
      <c r="W2370" s="75"/>
      <c r="Y2370" s="86"/>
      <c r="Z2370" s="75"/>
      <c r="AB2370" s="86"/>
      <c r="AC2370" s="75"/>
      <c r="AE2370" s="86"/>
      <c r="AF2370" s="75"/>
      <c r="AH2370" s="86"/>
      <c r="AI2370" s="75"/>
      <c r="AK2370" s="86"/>
      <c r="AL2370" s="75"/>
    </row>
    <row r="2371" spans="1:38" x14ac:dyDescent="0.2">
      <c r="A2371" s="31"/>
      <c r="B2371" s="83"/>
      <c r="D2371" s="86"/>
      <c r="E2371" s="75"/>
      <c r="G2371" s="86"/>
      <c r="H2371" s="75"/>
      <c r="J2371" s="86"/>
      <c r="K2371" s="75"/>
      <c r="M2371" s="86"/>
      <c r="N2371" s="75"/>
      <c r="P2371" s="86"/>
      <c r="Q2371" s="75"/>
      <c r="S2371" s="86"/>
      <c r="T2371" s="75"/>
      <c r="V2371" s="86"/>
      <c r="W2371" s="75"/>
      <c r="Y2371" s="86"/>
      <c r="Z2371" s="75"/>
      <c r="AB2371" s="86"/>
      <c r="AC2371" s="75"/>
      <c r="AE2371" s="86"/>
      <c r="AF2371" s="75"/>
      <c r="AH2371" s="86"/>
      <c r="AI2371" s="75"/>
      <c r="AK2371" s="86"/>
      <c r="AL2371" s="75"/>
    </row>
    <row r="2372" spans="1:38" x14ac:dyDescent="0.2">
      <c r="A2372" s="31"/>
      <c r="B2372" s="83"/>
      <c r="D2372" s="86"/>
      <c r="E2372" s="75"/>
      <c r="G2372" s="86"/>
      <c r="H2372" s="75"/>
      <c r="J2372" s="86"/>
      <c r="K2372" s="75"/>
      <c r="M2372" s="86"/>
      <c r="N2372" s="75"/>
      <c r="P2372" s="86"/>
      <c r="Q2372" s="75"/>
      <c r="S2372" s="86"/>
      <c r="T2372" s="75"/>
      <c r="V2372" s="86"/>
      <c r="W2372" s="75"/>
      <c r="Y2372" s="86"/>
      <c r="Z2372" s="75"/>
      <c r="AB2372" s="86"/>
      <c r="AC2372" s="75"/>
      <c r="AE2372" s="86"/>
      <c r="AF2372" s="75"/>
      <c r="AH2372" s="86"/>
      <c r="AI2372" s="75"/>
      <c r="AK2372" s="86"/>
      <c r="AL2372" s="75"/>
    </row>
    <row r="2373" spans="1:38" x14ac:dyDescent="0.2">
      <c r="A2373" s="31"/>
      <c r="B2373" s="83"/>
      <c r="D2373" s="86"/>
      <c r="E2373" s="75"/>
      <c r="G2373" s="86"/>
      <c r="H2373" s="75"/>
      <c r="J2373" s="86"/>
      <c r="K2373" s="75"/>
      <c r="M2373" s="86"/>
      <c r="N2373" s="75"/>
      <c r="P2373" s="86"/>
      <c r="Q2373" s="75"/>
      <c r="S2373" s="86"/>
      <c r="T2373" s="75"/>
      <c r="V2373" s="86"/>
      <c r="W2373" s="75"/>
      <c r="Y2373" s="86"/>
      <c r="Z2373" s="75"/>
      <c r="AB2373" s="86"/>
      <c r="AC2373" s="75"/>
      <c r="AE2373" s="86"/>
      <c r="AF2373" s="75"/>
      <c r="AH2373" s="86"/>
      <c r="AI2373" s="75"/>
      <c r="AK2373" s="86"/>
      <c r="AL2373" s="75"/>
    </row>
    <row r="2374" spans="1:38" x14ac:dyDescent="0.2">
      <c r="A2374" s="31"/>
      <c r="B2374" s="83"/>
      <c r="D2374" s="86"/>
      <c r="E2374" s="75"/>
      <c r="G2374" s="86"/>
      <c r="H2374" s="75"/>
      <c r="J2374" s="86"/>
      <c r="K2374" s="75"/>
      <c r="M2374" s="86"/>
      <c r="N2374" s="75"/>
      <c r="P2374" s="86"/>
      <c r="Q2374" s="75"/>
      <c r="S2374" s="86"/>
      <c r="T2374" s="75"/>
      <c r="V2374" s="86"/>
      <c r="W2374" s="75"/>
      <c r="Y2374" s="86"/>
      <c r="Z2374" s="75"/>
      <c r="AB2374" s="86"/>
      <c r="AC2374" s="75"/>
      <c r="AE2374" s="86"/>
      <c r="AF2374" s="75"/>
      <c r="AH2374" s="86"/>
      <c r="AI2374" s="75"/>
      <c r="AK2374" s="86"/>
      <c r="AL2374" s="75"/>
    </row>
    <row r="2375" spans="1:38" x14ac:dyDescent="0.2">
      <c r="A2375" s="31"/>
      <c r="B2375" s="83"/>
      <c r="D2375" s="86"/>
      <c r="E2375" s="75"/>
      <c r="G2375" s="86"/>
      <c r="H2375" s="75"/>
      <c r="J2375" s="86"/>
      <c r="K2375" s="75"/>
      <c r="M2375" s="86"/>
      <c r="N2375" s="75"/>
      <c r="P2375" s="86"/>
      <c r="Q2375" s="75"/>
      <c r="S2375" s="86"/>
      <c r="T2375" s="75"/>
      <c r="V2375" s="86"/>
      <c r="W2375" s="75"/>
      <c r="Y2375" s="86"/>
      <c r="Z2375" s="75"/>
      <c r="AB2375" s="86"/>
      <c r="AC2375" s="75"/>
      <c r="AE2375" s="86"/>
      <c r="AF2375" s="75"/>
      <c r="AH2375" s="86"/>
      <c r="AI2375" s="75"/>
      <c r="AK2375" s="86"/>
      <c r="AL2375" s="75"/>
    </row>
    <row r="2376" spans="1:38" x14ac:dyDescent="0.2">
      <c r="A2376" s="31"/>
      <c r="B2376" s="83"/>
      <c r="D2376" s="86"/>
      <c r="E2376" s="75"/>
      <c r="G2376" s="86"/>
      <c r="H2376" s="75"/>
      <c r="J2376" s="86"/>
      <c r="K2376" s="75"/>
      <c r="M2376" s="86"/>
      <c r="N2376" s="75"/>
      <c r="P2376" s="86"/>
      <c r="Q2376" s="75"/>
      <c r="S2376" s="86"/>
      <c r="T2376" s="75"/>
      <c r="V2376" s="86"/>
      <c r="W2376" s="75"/>
      <c r="Y2376" s="86"/>
      <c r="Z2376" s="75"/>
      <c r="AB2376" s="86"/>
      <c r="AC2376" s="75"/>
      <c r="AE2376" s="86"/>
      <c r="AF2376" s="75"/>
      <c r="AH2376" s="86"/>
      <c r="AI2376" s="75"/>
      <c r="AK2376" s="86"/>
      <c r="AL2376" s="75"/>
    </row>
    <row r="2377" spans="1:38" x14ac:dyDescent="0.2">
      <c r="A2377" s="31"/>
      <c r="B2377" s="83"/>
      <c r="D2377" s="86"/>
      <c r="E2377" s="75"/>
      <c r="G2377" s="86"/>
      <c r="H2377" s="75"/>
      <c r="J2377" s="86"/>
      <c r="K2377" s="75"/>
      <c r="M2377" s="86"/>
      <c r="N2377" s="75"/>
      <c r="P2377" s="86"/>
      <c r="Q2377" s="75"/>
      <c r="S2377" s="86"/>
      <c r="T2377" s="75"/>
      <c r="V2377" s="86"/>
      <c r="W2377" s="75"/>
      <c r="Y2377" s="86"/>
      <c r="Z2377" s="75"/>
      <c r="AB2377" s="86"/>
      <c r="AC2377" s="75"/>
      <c r="AE2377" s="86"/>
      <c r="AF2377" s="75"/>
      <c r="AH2377" s="86"/>
      <c r="AI2377" s="75"/>
      <c r="AK2377" s="86"/>
      <c r="AL2377" s="75"/>
    </row>
    <row r="2378" spans="1:38" x14ac:dyDescent="0.2">
      <c r="A2378" s="31"/>
      <c r="B2378" s="83"/>
      <c r="D2378" s="86"/>
      <c r="E2378" s="75"/>
      <c r="G2378" s="86"/>
      <c r="H2378" s="75"/>
      <c r="J2378" s="86"/>
      <c r="K2378" s="75"/>
      <c r="M2378" s="86"/>
      <c r="N2378" s="75"/>
      <c r="P2378" s="86"/>
      <c r="Q2378" s="75"/>
      <c r="S2378" s="86"/>
      <c r="T2378" s="75"/>
      <c r="V2378" s="86"/>
      <c r="W2378" s="75"/>
      <c r="Y2378" s="86"/>
      <c r="Z2378" s="75"/>
      <c r="AB2378" s="86"/>
      <c r="AC2378" s="75"/>
      <c r="AE2378" s="86"/>
      <c r="AF2378" s="75"/>
      <c r="AH2378" s="86"/>
      <c r="AI2378" s="75"/>
      <c r="AK2378" s="86"/>
      <c r="AL2378" s="75"/>
    </row>
    <row r="2379" spans="1:38" x14ac:dyDescent="0.2">
      <c r="A2379" s="31"/>
      <c r="B2379" s="83"/>
      <c r="D2379" s="86"/>
      <c r="E2379" s="75"/>
      <c r="G2379" s="86"/>
      <c r="H2379" s="75"/>
      <c r="J2379" s="86"/>
      <c r="K2379" s="75"/>
      <c r="M2379" s="86"/>
      <c r="N2379" s="75"/>
      <c r="P2379" s="86"/>
      <c r="Q2379" s="75"/>
      <c r="S2379" s="86"/>
      <c r="T2379" s="75"/>
      <c r="V2379" s="86"/>
      <c r="W2379" s="75"/>
      <c r="Y2379" s="86"/>
      <c r="Z2379" s="75"/>
      <c r="AB2379" s="86"/>
      <c r="AC2379" s="75"/>
      <c r="AE2379" s="86"/>
      <c r="AF2379" s="75"/>
      <c r="AH2379" s="86"/>
      <c r="AI2379" s="75"/>
      <c r="AK2379" s="86"/>
      <c r="AL2379" s="75"/>
    </row>
    <row r="2380" spans="1:38" x14ac:dyDescent="0.2">
      <c r="A2380" s="31"/>
      <c r="B2380" s="83"/>
      <c r="D2380" s="86"/>
      <c r="E2380" s="75"/>
      <c r="G2380" s="86"/>
      <c r="H2380" s="75"/>
      <c r="J2380" s="86"/>
      <c r="K2380" s="75"/>
      <c r="M2380" s="86"/>
      <c r="N2380" s="75"/>
      <c r="P2380" s="86"/>
      <c r="Q2380" s="75"/>
      <c r="S2380" s="86"/>
      <c r="T2380" s="75"/>
      <c r="V2380" s="86"/>
      <c r="W2380" s="75"/>
      <c r="Y2380" s="86"/>
      <c r="Z2380" s="75"/>
      <c r="AB2380" s="86"/>
      <c r="AC2380" s="75"/>
      <c r="AE2380" s="86"/>
      <c r="AF2380" s="75"/>
      <c r="AH2380" s="86"/>
      <c r="AI2380" s="75"/>
      <c r="AK2380" s="86"/>
      <c r="AL2380" s="75"/>
    </row>
    <row r="2381" spans="1:38" x14ac:dyDescent="0.2">
      <c r="A2381" s="31"/>
      <c r="B2381" s="83"/>
      <c r="D2381" s="86"/>
      <c r="E2381" s="75"/>
      <c r="G2381" s="86"/>
      <c r="H2381" s="75"/>
      <c r="J2381" s="86"/>
      <c r="K2381" s="75"/>
      <c r="M2381" s="86"/>
      <c r="N2381" s="75"/>
      <c r="P2381" s="86"/>
      <c r="Q2381" s="75"/>
      <c r="S2381" s="86"/>
      <c r="T2381" s="75"/>
      <c r="V2381" s="86"/>
      <c r="W2381" s="75"/>
      <c r="Y2381" s="86"/>
      <c r="Z2381" s="75"/>
      <c r="AB2381" s="86"/>
      <c r="AC2381" s="75"/>
      <c r="AE2381" s="86"/>
      <c r="AF2381" s="75"/>
      <c r="AH2381" s="86"/>
      <c r="AI2381" s="75"/>
      <c r="AK2381" s="86"/>
      <c r="AL2381" s="75"/>
    </row>
    <row r="2382" spans="1:38" x14ac:dyDescent="0.2">
      <c r="A2382" s="31"/>
      <c r="B2382" s="83"/>
      <c r="D2382" s="86"/>
      <c r="E2382" s="75"/>
      <c r="G2382" s="86"/>
      <c r="H2382" s="75"/>
      <c r="J2382" s="86"/>
      <c r="K2382" s="75"/>
      <c r="M2382" s="86"/>
      <c r="N2382" s="75"/>
      <c r="P2382" s="86"/>
      <c r="Q2382" s="75"/>
      <c r="S2382" s="86"/>
      <c r="T2382" s="75"/>
      <c r="V2382" s="86"/>
      <c r="W2382" s="75"/>
      <c r="Y2382" s="86"/>
      <c r="Z2382" s="75"/>
      <c r="AB2382" s="86"/>
      <c r="AC2382" s="75"/>
      <c r="AE2382" s="86"/>
      <c r="AF2382" s="75"/>
      <c r="AH2382" s="86"/>
      <c r="AI2382" s="75"/>
      <c r="AK2382" s="86"/>
      <c r="AL2382" s="75"/>
    </row>
    <row r="2383" spans="1:38" x14ac:dyDescent="0.2">
      <c r="A2383" s="31"/>
      <c r="B2383" s="83"/>
      <c r="D2383" s="86"/>
      <c r="E2383" s="75"/>
      <c r="G2383" s="86"/>
      <c r="H2383" s="75"/>
      <c r="J2383" s="86"/>
      <c r="K2383" s="75"/>
      <c r="M2383" s="86"/>
      <c r="N2383" s="75"/>
      <c r="P2383" s="86"/>
      <c r="Q2383" s="75"/>
      <c r="S2383" s="86"/>
      <c r="T2383" s="75"/>
      <c r="V2383" s="86"/>
      <c r="W2383" s="75"/>
      <c r="Y2383" s="86"/>
      <c r="Z2383" s="75"/>
      <c r="AB2383" s="86"/>
      <c r="AC2383" s="75"/>
      <c r="AE2383" s="86"/>
      <c r="AF2383" s="75"/>
      <c r="AH2383" s="86"/>
      <c r="AI2383" s="75"/>
      <c r="AK2383" s="86"/>
      <c r="AL2383" s="75"/>
    </row>
    <row r="2384" spans="1:38" x14ac:dyDescent="0.2">
      <c r="A2384" s="31"/>
      <c r="B2384" s="83"/>
      <c r="D2384" s="86"/>
      <c r="E2384" s="75"/>
      <c r="G2384" s="86"/>
      <c r="H2384" s="75"/>
      <c r="J2384" s="86"/>
      <c r="K2384" s="75"/>
      <c r="M2384" s="86"/>
      <c r="N2384" s="75"/>
      <c r="P2384" s="86"/>
      <c r="Q2384" s="75"/>
      <c r="S2384" s="86"/>
      <c r="T2384" s="75"/>
      <c r="V2384" s="86"/>
      <c r="W2384" s="75"/>
      <c r="Y2384" s="86"/>
      <c r="Z2384" s="75"/>
      <c r="AB2384" s="86"/>
      <c r="AC2384" s="75"/>
      <c r="AE2384" s="86"/>
      <c r="AF2384" s="75"/>
      <c r="AH2384" s="86"/>
      <c r="AI2384" s="75"/>
      <c r="AK2384" s="86"/>
      <c r="AL2384" s="75"/>
    </row>
    <row r="2385" spans="1:38" x14ac:dyDescent="0.2">
      <c r="A2385" s="31"/>
      <c r="B2385" s="83"/>
      <c r="D2385" s="86"/>
      <c r="E2385" s="75"/>
      <c r="G2385" s="86"/>
      <c r="H2385" s="75"/>
      <c r="J2385" s="86"/>
      <c r="K2385" s="75"/>
      <c r="M2385" s="86"/>
      <c r="N2385" s="75"/>
      <c r="P2385" s="86"/>
      <c r="Q2385" s="75"/>
      <c r="S2385" s="86"/>
      <c r="T2385" s="75"/>
      <c r="V2385" s="86"/>
      <c r="W2385" s="75"/>
      <c r="Y2385" s="86"/>
      <c r="Z2385" s="75"/>
      <c r="AB2385" s="86"/>
      <c r="AC2385" s="75"/>
      <c r="AE2385" s="86"/>
      <c r="AF2385" s="75"/>
      <c r="AH2385" s="86"/>
      <c r="AI2385" s="75"/>
      <c r="AK2385" s="86"/>
      <c r="AL2385" s="75"/>
    </row>
    <row r="2386" spans="1:38" x14ac:dyDescent="0.2">
      <c r="A2386" s="31"/>
      <c r="B2386" s="83"/>
      <c r="D2386" s="86"/>
      <c r="E2386" s="75"/>
      <c r="G2386" s="86"/>
      <c r="H2386" s="75"/>
      <c r="J2386" s="86"/>
      <c r="K2386" s="75"/>
      <c r="M2386" s="86"/>
      <c r="N2386" s="75"/>
      <c r="P2386" s="86"/>
      <c r="Q2386" s="75"/>
      <c r="S2386" s="86"/>
      <c r="T2386" s="75"/>
      <c r="V2386" s="86"/>
      <c r="W2386" s="75"/>
      <c r="Y2386" s="86"/>
      <c r="Z2386" s="75"/>
      <c r="AB2386" s="86"/>
      <c r="AC2386" s="75"/>
      <c r="AE2386" s="86"/>
      <c r="AF2386" s="75"/>
      <c r="AH2386" s="86"/>
      <c r="AI2386" s="75"/>
      <c r="AK2386" s="86"/>
      <c r="AL2386" s="75"/>
    </row>
    <row r="2387" spans="1:38" x14ac:dyDescent="0.2">
      <c r="A2387" s="31"/>
      <c r="B2387" s="83"/>
      <c r="D2387" s="86"/>
      <c r="E2387" s="75"/>
      <c r="G2387" s="86"/>
      <c r="H2387" s="75"/>
      <c r="J2387" s="86"/>
      <c r="K2387" s="75"/>
      <c r="M2387" s="86"/>
      <c r="N2387" s="75"/>
      <c r="P2387" s="86"/>
      <c r="Q2387" s="75"/>
      <c r="S2387" s="86"/>
      <c r="T2387" s="75"/>
      <c r="V2387" s="86"/>
      <c r="W2387" s="75"/>
      <c r="Y2387" s="86"/>
      <c r="Z2387" s="75"/>
      <c r="AB2387" s="86"/>
      <c r="AC2387" s="75"/>
      <c r="AE2387" s="86"/>
      <c r="AF2387" s="75"/>
      <c r="AH2387" s="86"/>
      <c r="AI2387" s="75"/>
      <c r="AK2387" s="86"/>
      <c r="AL2387" s="75"/>
    </row>
    <row r="2388" spans="1:38" x14ac:dyDescent="0.2">
      <c r="A2388" s="31"/>
      <c r="B2388" s="83"/>
      <c r="D2388" s="86"/>
      <c r="E2388" s="75"/>
      <c r="G2388" s="86"/>
      <c r="H2388" s="75"/>
      <c r="J2388" s="86"/>
      <c r="K2388" s="75"/>
      <c r="M2388" s="86"/>
      <c r="N2388" s="75"/>
      <c r="P2388" s="86"/>
      <c r="Q2388" s="75"/>
      <c r="S2388" s="86"/>
      <c r="T2388" s="75"/>
      <c r="V2388" s="86"/>
      <c r="W2388" s="75"/>
      <c r="Y2388" s="86"/>
      <c r="Z2388" s="75"/>
      <c r="AB2388" s="86"/>
      <c r="AC2388" s="75"/>
      <c r="AE2388" s="86"/>
      <c r="AF2388" s="75"/>
      <c r="AH2388" s="86"/>
      <c r="AI2388" s="75"/>
      <c r="AK2388" s="86"/>
      <c r="AL2388" s="75"/>
    </row>
    <row r="2389" spans="1:38" x14ac:dyDescent="0.2">
      <c r="A2389" s="31"/>
      <c r="B2389" s="83"/>
      <c r="D2389" s="86"/>
      <c r="E2389" s="75"/>
      <c r="G2389" s="86"/>
      <c r="H2389" s="75"/>
      <c r="J2389" s="86"/>
      <c r="K2389" s="75"/>
      <c r="M2389" s="86"/>
      <c r="N2389" s="75"/>
      <c r="P2389" s="86"/>
      <c r="Q2389" s="75"/>
      <c r="S2389" s="86"/>
      <c r="T2389" s="75"/>
      <c r="V2389" s="86"/>
      <c r="W2389" s="75"/>
      <c r="Y2389" s="86"/>
      <c r="Z2389" s="75"/>
      <c r="AB2389" s="86"/>
      <c r="AC2389" s="75"/>
      <c r="AE2389" s="86"/>
      <c r="AF2389" s="75"/>
      <c r="AH2389" s="86"/>
      <c r="AI2389" s="75"/>
      <c r="AK2389" s="86"/>
      <c r="AL2389" s="75"/>
    </row>
    <row r="2390" spans="1:38" x14ac:dyDescent="0.2">
      <c r="A2390" s="31"/>
      <c r="B2390" s="83"/>
      <c r="D2390" s="86"/>
      <c r="E2390" s="75"/>
      <c r="G2390" s="86"/>
      <c r="H2390" s="75"/>
      <c r="J2390" s="86"/>
      <c r="K2390" s="75"/>
      <c r="M2390" s="86"/>
      <c r="N2390" s="75"/>
      <c r="P2390" s="86"/>
      <c r="Q2390" s="75"/>
      <c r="S2390" s="86"/>
      <c r="T2390" s="75"/>
      <c r="V2390" s="86"/>
      <c r="W2390" s="75"/>
      <c r="Y2390" s="86"/>
      <c r="Z2390" s="75"/>
      <c r="AB2390" s="86"/>
      <c r="AC2390" s="75"/>
      <c r="AE2390" s="86"/>
      <c r="AF2390" s="75"/>
      <c r="AH2390" s="86"/>
      <c r="AI2390" s="75"/>
      <c r="AK2390" s="86"/>
      <c r="AL2390" s="75"/>
    </row>
    <row r="2391" spans="1:38" x14ac:dyDescent="0.2">
      <c r="A2391" s="31"/>
      <c r="B2391" s="83"/>
      <c r="D2391" s="86"/>
      <c r="E2391" s="75"/>
      <c r="G2391" s="86"/>
      <c r="H2391" s="75"/>
      <c r="J2391" s="86"/>
      <c r="K2391" s="75"/>
      <c r="M2391" s="86"/>
      <c r="N2391" s="75"/>
      <c r="P2391" s="86"/>
      <c r="Q2391" s="75"/>
      <c r="S2391" s="86"/>
      <c r="T2391" s="75"/>
      <c r="V2391" s="86"/>
      <c r="W2391" s="75"/>
      <c r="Y2391" s="86"/>
      <c r="Z2391" s="75"/>
      <c r="AB2391" s="86"/>
      <c r="AC2391" s="75"/>
      <c r="AE2391" s="86"/>
      <c r="AF2391" s="75"/>
      <c r="AH2391" s="86"/>
      <c r="AI2391" s="75"/>
      <c r="AK2391" s="86"/>
      <c r="AL2391" s="75"/>
    </row>
    <row r="2392" spans="1:38" x14ac:dyDescent="0.2">
      <c r="A2392" s="31"/>
      <c r="B2392" s="83"/>
      <c r="D2392" s="86"/>
      <c r="E2392" s="75"/>
      <c r="G2392" s="86"/>
      <c r="H2392" s="75"/>
      <c r="J2392" s="86"/>
      <c r="K2392" s="75"/>
      <c r="M2392" s="86"/>
      <c r="N2392" s="75"/>
      <c r="P2392" s="86"/>
      <c r="Q2392" s="75"/>
      <c r="S2392" s="86"/>
      <c r="T2392" s="75"/>
      <c r="V2392" s="86"/>
      <c r="W2392" s="75"/>
      <c r="Y2392" s="86"/>
      <c r="Z2392" s="75"/>
      <c r="AB2392" s="86"/>
      <c r="AC2392" s="75"/>
      <c r="AE2392" s="86"/>
      <c r="AF2392" s="75"/>
      <c r="AH2392" s="86"/>
      <c r="AI2392" s="75"/>
      <c r="AK2392" s="86"/>
      <c r="AL2392" s="75"/>
    </row>
    <row r="2393" spans="1:38" x14ac:dyDescent="0.2">
      <c r="A2393" s="31"/>
      <c r="B2393" s="83"/>
      <c r="D2393" s="86"/>
      <c r="E2393" s="75"/>
      <c r="G2393" s="86"/>
      <c r="H2393" s="75"/>
      <c r="J2393" s="86"/>
      <c r="K2393" s="75"/>
      <c r="M2393" s="86"/>
      <c r="N2393" s="75"/>
      <c r="P2393" s="86"/>
      <c r="Q2393" s="75"/>
      <c r="S2393" s="86"/>
      <c r="T2393" s="75"/>
      <c r="V2393" s="86"/>
      <c r="W2393" s="75"/>
      <c r="Y2393" s="86"/>
      <c r="Z2393" s="75"/>
      <c r="AB2393" s="86"/>
      <c r="AC2393" s="75"/>
      <c r="AE2393" s="86"/>
      <c r="AF2393" s="75"/>
      <c r="AH2393" s="86"/>
      <c r="AI2393" s="75"/>
      <c r="AK2393" s="86"/>
      <c r="AL2393" s="75"/>
    </row>
    <row r="2394" spans="1:38" x14ac:dyDescent="0.2">
      <c r="A2394" s="31"/>
      <c r="B2394" s="83"/>
      <c r="D2394" s="86"/>
      <c r="E2394" s="75"/>
      <c r="G2394" s="86"/>
      <c r="H2394" s="75"/>
      <c r="J2394" s="86"/>
      <c r="K2394" s="75"/>
      <c r="M2394" s="86"/>
      <c r="N2394" s="75"/>
      <c r="P2394" s="86"/>
      <c r="Q2394" s="75"/>
      <c r="S2394" s="86"/>
      <c r="T2394" s="75"/>
      <c r="V2394" s="86"/>
      <c r="W2394" s="75"/>
      <c r="Y2394" s="86"/>
      <c r="Z2394" s="75"/>
      <c r="AB2394" s="86"/>
      <c r="AC2394" s="75"/>
      <c r="AE2394" s="86"/>
      <c r="AF2394" s="75"/>
      <c r="AH2394" s="86"/>
      <c r="AI2394" s="75"/>
      <c r="AK2394" s="86"/>
      <c r="AL2394" s="75"/>
    </row>
    <row r="2395" spans="1:38" x14ac:dyDescent="0.2">
      <c r="A2395" s="31"/>
      <c r="B2395" s="83"/>
      <c r="D2395" s="86"/>
      <c r="E2395" s="75"/>
      <c r="G2395" s="86"/>
      <c r="H2395" s="75"/>
      <c r="J2395" s="86"/>
      <c r="K2395" s="75"/>
      <c r="M2395" s="86"/>
      <c r="N2395" s="75"/>
      <c r="P2395" s="86"/>
      <c r="Q2395" s="75"/>
      <c r="S2395" s="86"/>
      <c r="T2395" s="75"/>
      <c r="V2395" s="86"/>
      <c r="W2395" s="75"/>
      <c r="Y2395" s="86"/>
      <c r="Z2395" s="75"/>
      <c r="AB2395" s="86"/>
      <c r="AC2395" s="75"/>
      <c r="AE2395" s="86"/>
      <c r="AF2395" s="75"/>
      <c r="AH2395" s="86"/>
      <c r="AI2395" s="75"/>
      <c r="AK2395" s="86"/>
      <c r="AL2395" s="75"/>
    </row>
    <row r="2396" spans="1:38" x14ac:dyDescent="0.2">
      <c r="A2396" s="31"/>
      <c r="B2396" s="83"/>
      <c r="D2396" s="86"/>
      <c r="E2396" s="75"/>
      <c r="G2396" s="86"/>
      <c r="H2396" s="75"/>
      <c r="J2396" s="86"/>
      <c r="K2396" s="75"/>
      <c r="M2396" s="86"/>
      <c r="N2396" s="75"/>
      <c r="P2396" s="86"/>
      <c r="Q2396" s="75"/>
      <c r="S2396" s="86"/>
      <c r="T2396" s="75"/>
      <c r="V2396" s="86"/>
      <c r="W2396" s="75"/>
      <c r="Y2396" s="86"/>
      <c r="Z2396" s="75"/>
      <c r="AB2396" s="86"/>
      <c r="AC2396" s="75"/>
      <c r="AE2396" s="86"/>
      <c r="AF2396" s="75"/>
      <c r="AH2396" s="86"/>
      <c r="AI2396" s="75"/>
      <c r="AK2396" s="86"/>
      <c r="AL2396" s="75"/>
    </row>
    <row r="2397" spans="1:38" x14ac:dyDescent="0.2">
      <c r="A2397" s="31"/>
      <c r="B2397" s="83"/>
      <c r="D2397" s="86"/>
      <c r="E2397" s="75"/>
      <c r="G2397" s="86"/>
      <c r="H2397" s="75"/>
      <c r="J2397" s="86"/>
      <c r="K2397" s="75"/>
      <c r="M2397" s="86"/>
      <c r="N2397" s="75"/>
      <c r="P2397" s="86"/>
      <c r="Q2397" s="75"/>
      <c r="S2397" s="86"/>
      <c r="T2397" s="75"/>
      <c r="V2397" s="86"/>
      <c r="W2397" s="75"/>
      <c r="Y2397" s="86"/>
      <c r="Z2397" s="75"/>
      <c r="AB2397" s="86"/>
      <c r="AC2397" s="75"/>
      <c r="AE2397" s="86"/>
      <c r="AF2397" s="75"/>
      <c r="AH2397" s="86"/>
      <c r="AI2397" s="75"/>
      <c r="AK2397" s="86"/>
      <c r="AL2397" s="75"/>
    </row>
    <row r="2398" spans="1:38" x14ac:dyDescent="0.2">
      <c r="A2398" s="31"/>
      <c r="B2398" s="83"/>
      <c r="D2398" s="86"/>
      <c r="E2398" s="75"/>
      <c r="G2398" s="86"/>
      <c r="H2398" s="75"/>
      <c r="J2398" s="86"/>
      <c r="K2398" s="75"/>
      <c r="M2398" s="86"/>
      <c r="N2398" s="75"/>
      <c r="P2398" s="86"/>
      <c r="Q2398" s="75"/>
      <c r="S2398" s="86"/>
      <c r="T2398" s="75"/>
      <c r="V2398" s="86"/>
      <c r="W2398" s="75"/>
      <c r="Y2398" s="86"/>
      <c r="Z2398" s="75"/>
      <c r="AB2398" s="86"/>
      <c r="AC2398" s="75"/>
      <c r="AE2398" s="86"/>
      <c r="AF2398" s="75"/>
      <c r="AH2398" s="86"/>
      <c r="AI2398" s="75"/>
      <c r="AK2398" s="86"/>
      <c r="AL2398" s="75"/>
    </row>
    <row r="2399" spans="1:38" x14ac:dyDescent="0.2">
      <c r="A2399" s="31"/>
      <c r="B2399" s="83"/>
      <c r="D2399" s="86"/>
      <c r="E2399" s="75"/>
      <c r="G2399" s="86"/>
      <c r="H2399" s="75"/>
      <c r="J2399" s="86"/>
      <c r="K2399" s="75"/>
      <c r="M2399" s="86"/>
      <c r="N2399" s="75"/>
      <c r="P2399" s="86"/>
      <c r="Q2399" s="75"/>
      <c r="S2399" s="86"/>
      <c r="T2399" s="75"/>
      <c r="V2399" s="86"/>
      <c r="W2399" s="75"/>
      <c r="Y2399" s="86"/>
      <c r="Z2399" s="75"/>
      <c r="AB2399" s="86"/>
      <c r="AC2399" s="75"/>
      <c r="AE2399" s="86"/>
      <c r="AF2399" s="75"/>
      <c r="AH2399" s="86"/>
      <c r="AI2399" s="75"/>
      <c r="AK2399" s="86"/>
      <c r="AL2399" s="75"/>
    </row>
    <row r="2400" spans="1:38" x14ac:dyDescent="0.2">
      <c r="A2400" s="31"/>
      <c r="B2400" s="83"/>
      <c r="D2400" s="86"/>
      <c r="E2400" s="75"/>
      <c r="G2400" s="86"/>
      <c r="H2400" s="75"/>
      <c r="J2400" s="86"/>
      <c r="K2400" s="75"/>
      <c r="M2400" s="86"/>
      <c r="N2400" s="75"/>
      <c r="P2400" s="86"/>
      <c r="Q2400" s="75"/>
      <c r="S2400" s="86"/>
      <c r="T2400" s="75"/>
      <c r="V2400" s="86"/>
      <c r="W2400" s="75"/>
      <c r="Y2400" s="86"/>
      <c r="Z2400" s="75"/>
      <c r="AB2400" s="86"/>
      <c r="AC2400" s="75"/>
      <c r="AE2400" s="86"/>
      <c r="AF2400" s="75"/>
      <c r="AH2400" s="86"/>
      <c r="AI2400" s="75"/>
      <c r="AK2400" s="86"/>
      <c r="AL2400" s="75"/>
    </row>
    <row r="2401" spans="1:38" x14ac:dyDescent="0.2">
      <c r="A2401" s="31"/>
      <c r="B2401" s="83"/>
      <c r="D2401" s="86"/>
      <c r="E2401" s="75"/>
      <c r="G2401" s="86"/>
      <c r="H2401" s="75"/>
      <c r="J2401" s="86"/>
      <c r="K2401" s="75"/>
      <c r="M2401" s="86"/>
      <c r="N2401" s="75"/>
      <c r="P2401" s="86"/>
      <c r="Q2401" s="75"/>
      <c r="S2401" s="86"/>
      <c r="T2401" s="75"/>
      <c r="V2401" s="86"/>
      <c r="W2401" s="75"/>
      <c r="Y2401" s="86"/>
      <c r="Z2401" s="75"/>
      <c r="AB2401" s="86"/>
      <c r="AC2401" s="75"/>
      <c r="AE2401" s="86"/>
      <c r="AF2401" s="75"/>
      <c r="AH2401" s="86"/>
      <c r="AI2401" s="75"/>
      <c r="AK2401" s="86"/>
      <c r="AL2401" s="75"/>
    </row>
    <row r="2402" spans="1:38" x14ac:dyDescent="0.2">
      <c r="A2402" s="31"/>
      <c r="B2402" s="83"/>
      <c r="D2402" s="86"/>
      <c r="E2402" s="75"/>
      <c r="G2402" s="86"/>
      <c r="H2402" s="75"/>
      <c r="J2402" s="86"/>
      <c r="K2402" s="75"/>
      <c r="M2402" s="86"/>
      <c r="N2402" s="75"/>
      <c r="P2402" s="86"/>
      <c r="Q2402" s="75"/>
      <c r="S2402" s="86"/>
      <c r="T2402" s="75"/>
      <c r="V2402" s="86"/>
      <c r="W2402" s="75"/>
      <c r="Y2402" s="86"/>
      <c r="Z2402" s="75"/>
      <c r="AB2402" s="86"/>
      <c r="AC2402" s="75"/>
      <c r="AE2402" s="86"/>
      <c r="AF2402" s="75"/>
      <c r="AH2402" s="86"/>
      <c r="AI2402" s="75"/>
      <c r="AK2402" s="86"/>
      <c r="AL2402" s="75"/>
    </row>
    <row r="2403" spans="1:38" x14ac:dyDescent="0.2">
      <c r="A2403" s="31"/>
      <c r="B2403" s="83"/>
      <c r="D2403" s="86"/>
      <c r="E2403" s="75"/>
      <c r="G2403" s="86"/>
      <c r="H2403" s="75"/>
      <c r="J2403" s="86"/>
      <c r="K2403" s="75"/>
      <c r="M2403" s="86"/>
      <c r="N2403" s="75"/>
      <c r="P2403" s="86"/>
      <c r="Q2403" s="75"/>
      <c r="S2403" s="86"/>
      <c r="T2403" s="75"/>
      <c r="V2403" s="86"/>
      <c r="W2403" s="75"/>
      <c r="Y2403" s="86"/>
      <c r="Z2403" s="75"/>
      <c r="AB2403" s="86"/>
      <c r="AC2403" s="75"/>
      <c r="AE2403" s="86"/>
      <c r="AF2403" s="75"/>
      <c r="AH2403" s="86"/>
      <c r="AI2403" s="75"/>
      <c r="AK2403" s="86"/>
      <c r="AL2403" s="75"/>
    </row>
    <row r="2404" spans="1:38" x14ac:dyDescent="0.2">
      <c r="A2404" s="31"/>
      <c r="B2404" s="83"/>
      <c r="D2404" s="86"/>
      <c r="E2404" s="75"/>
      <c r="G2404" s="86"/>
      <c r="H2404" s="75"/>
      <c r="J2404" s="86"/>
      <c r="K2404" s="75"/>
      <c r="M2404" s="86"/>
      <c r="N2404" s="75"/>
      <c r="P2404" s="86"/>
      <c r="Q2404" s="75"/>
      <c r="S2404" s="86"/>
      <c r="T2404" s="75"/>
      <c r="V2404" s="86"/>
      <c r="W2404" s="75"/>
      <c r="Y2404" s="86"/>
      <c r="Z2404" s="75"/>
      <c r="AB2404" s="86"/>
      <c r="AC2404" s="75"/>
      <c r="AE2404" s="86"/>
      <c r="AF2404" s="75"/>
      <c r="AH2404" s="86"/>
      <c r="AI2404" s="75"/>
      <c r="AK2404" s="86"/>
      <c r="AL2404" s="75"/>
    </row>
    <row r="2405" spans="1:38" x14ac:dyDescent="0.2">
      <c r="A2405" s="31"/>
      <c r="B2405" s="83"/>
      <c r="D2405" s="86"/>
      <c r="E2405" s="75"/>
      <c r="G2405" s="86"/>
      <c r="H2405" s="75"/>
      <c r="J2405" s="86"/>
      <c r="K2405" s="75"/>
      <c r="M2405" s="86"/>
      <c r="N2405" s="75"/>
      <c r="P2405" s="86"/>
      <c r="Q2405" s="75"/>
      <c r="S2405" s="86"/>
      <c r="T2405" s="75"/>
      <c r="V2405" s="86"/>
      <c r="W2405" s="75"/>
      <c r="Y2405" s="86"/>
      <c r="Z2405" s="75"/>
      <c r="AB2405" s="86"/>
      <c r="AC2405" s="75"/>
      <c r="AE2405" s="86"/>
      <c r="AF2405" s="75"/>
      <c r="AH2405" s="86"/>
      <c r="AI2405" s="75"/>
      <c r="AK2405" s="86"/>
      <c r="AL2405" s="75"/>
    </row>
    <row r="2406" spans="1:38" x14ac:dyDescent="0.2">
      <c r="A2406" s="31"/>
      <c r="B2406" s="83"/>
      <c r="D2406" s="86"/>
      <c r="E2406" s="75"/>
      <c r="G2406" s="86"/>
      <c r="H2406" s="75"/>
      <c r="J2406" s="86"/>
      <c r="K2406" s="75"/>
      <c r="M2406" s="86"/>
      <c r="N2406" s="75"/>
      <c r="P2406" s="86"/>
      <c r="Q2406" s="75"/>
      <c r="S2406" s="86"/>
      <c r="T2406" s="75"/>
      <c r="V2406" s="86"/>
      <c r="W2406" s="75"/>
      <c r="Y2406" s="86"/>
      <c r="Z2406" s="75"/>
      <c r="AB2406" s="86"/>
      <c r="AC2406" s="75"/>
      <c r="AE2406" s="86"/>
      <c r="AF2406" s="75"/>
      <c r="AH2406" s="86"/>
      <c r="AI2406" s="75"/>
      <c r="AK2406" s="86"/>
      <c r="AL2406" s="75"/>
    </row>
    <row r="2407" spans="1:38" x14ac:dyDescent="0.2">
      <c r="A2407" s="31"/>
      <c r="B2407" s="83"/>
      <c r="D2407" s="86"/>
      <c r="E2407" s="75"/>
      <c r="G2407" s="86"/>
      <c r="H2407" s="75"/>
      <c r="J2407" s="86"/>
      <c r="K2407" s="75"/>
      <c r="M2407" s="86"/>
      <c r="N2407" s="75"/>
      <c r="P2407" s="86"/>
      <c r="Q2407" s="75"/>
      <c r="S2407" s="86"/>
      <c r="T2407" s="75"/>
      <c r="V2407" s="86"/>
      <c r="W2407" s="75"/>
      <c r="Y2407" s="86"/>
      <c r="Z2407" s="75"/>
      <c r="AB2407" s="86"/>
      <c r="AC2407" s="75"/>
      <c r="AE2407" s="86"/>
      <c r="AF2407" s="75"/>
      <c r="AH2407" s="86"/>
      <c r="AI2407" s="75"/>
      <c r="AK2407" s="86"/>
      <c r="AL2407" s="75"/>
    </row>
    <row r="2408" spans="1:38" x14ac:dyDescent="0.2">
      <c r="A2408" s="31"/>
      <c r="B2408" s="83"/>
      <c r="D2408" s="86"/>
      <c r="E2408" s="75"/>
      <c r="G2408" s="86"/>
      <c r="H2408" s="75"/>
      <c r="J2408" s="86"/>
      <c r="K2408" s="75"/>
      <c r="M2408" s="86"/>
      <c r="N2408" s="75"/>
      <c r="P2408" s="86"/>
      <c r="Q2408" s="75"/>
      <c r="S2408" s="86"/>
      <c r="T2408" s="75"/>
      <c r="V2408" s="86"/>
      <c r="W2408" s="75"/>
      <c r="Y2408" s="86"/>
      <c r="Z2408" s="75"/>
      <c r="AB2408" s="86"/>
      <c r="AC2408" s="75"/>
      <c r="AE2408" s="86"/>
      <c r="AF2408" s="75"/>
      <c r="AH2408" s="86"/>
      <c r="AI2408" s="75"/>
      <c r="AK2408" s="86"/>
      <c r="AL2408" s="75"/>
    </row>
    <row r="2409" spans="1:38" x14ac:dyDescent="0.2">
      <c r="A2409" s="31"/>
      <c r="B2409" s="83"/>
      <c r="D2409" s="86"/>
      <c r="E2409" s="75"/>
      <c r="G2409" s="86"/>
      <c r="H2409" s="75"/>
      <c r="J2409" s="86"/>
      <c r="K2409" s="75"/>
      <c r="M2409" s="86"/>
      <c r="N2409" s="75"/>
      <c r="P2409" s="86"/>
      <c r="Q2409" s="75"/>
      <c r="S2409" s="86"/>
      <c r="T2409" s="75"/>
      <c r="V2409" s="86"/>
      <c r="W2409" s="75"/>
      <c r="Y2409" s="86"/>
      <c r="Z2409" s="75"/>
      <c r="AB2409" s="86"/>
      <c r="AC2409" s="75"/>
      <c r="AE2409" s="86"/>
      <c r="AF2409" s="75"/>
      <c r="AH2409" s="86"/>
      <c r="AI2409" s="75"/>
      <c r="AK2409" s="86"/>
      <c r="AL2409" s="75"/>
    </row>
    <row r="2410" spans="1:38" x14ac:dyDescent="0.2">
      <c r="A2410" s="31"/>
      <c r="B2410" s="83"/>
      <c r="D2410" s="86"/>
      <c r="E2410" s="75"/>
      <c r="G2410" s="86"/>
      <c r="H2410" s="75"/>
      <c r="J2410" s="86"/>
      <c r="K2410" s="75"/>
      <c r="M2410" s="86"/>
      <c r="N2410" s="75"/>
      <c r="P2410" s="86"/>
      <c r="Q2410" s="75"/>
      <c r="S2410" s="86"/>
      <c r="T2410" s="75"/>
      <c r="V2410" s="86"/>
      <c r="W2410" s="75"/>
      <c r="Y2410" s="86"/>
      <c r="Z2410" s="75"/>
      <c r="AB2410" s="86"/>
      <c r="AC2410" s="75"/>
      <c r="AE2410" s="86"/>
      <c r="AF2410" s="75"/>
      <c r="AH2410" s="86"/>
      <c r="AI2410" s="75"/>
      <c r="AK2410" s="86"/>
      <c r="AL2410" s="75"/>
    </row>
    <row r="2411" spans="1:38" x14ac:dyDescent="0.2">
      <c r="A2411" s="31"/>
      <c r="B2411" s="83"/>
      <c r="D2411" s="86"/>
      <c r="E2411" s="75"/>
      <c r="G2411" s="86"/>
      <c r="H2411" s="75"/>
      <c r="J2411" s="86"/>
      <c r="K2411" s="75"/>
      <c r="M2411" s="86"/>
      <c r="N2411" s="75"/>
      <c r="P2411" s="86"/>
      <c r="Q2411" s="75"/>
      <c r="S2411" s="86"/>
      <c r="T2411" s="75"/>
      <c r="V2411" s="86"/>
      <c r="W2411" s="75"/>
      <c r="Y2411" s="86"/>
      <c r="Z2411" s="75"/>
      <c r="AB2411" s="86"/>
      <c r="AC2411" s="75"/>
      <c r="AE2411" s="86"/>
      <c r="AF2411" s="75"/>
      <c r="AH2411" s="86"/>
      <c r="AI2411" s="75"/>
      <c r="AK2411" s="86"/>
      <c r="AL2411" s="75"/>
    </row>
    <row r="2412" spans="1:38" x14ac:dyDescent="0.2">
      <c r="A2412" s="31"/>
      <c r="B2412" s="83"/>
      <c r="D2412" s="86"/>
      <c r="E2412" s="75"/>
      <c r="G2412" s="86"/>
      <c r="H2412" s="75"/>
      <c r="J2412" s="86"/>
      <c r="K2412" s="75"/>
      <c r="M2412" s="86"/>
      <c r="N2412" s="75"/>
      <c r="P2412" s="86"/>
      <c r="Q2412" s="75"/>
      <c r="S2412" s="86"/>
      <c r="T2412" s="75"/>
      <c r="V2412" s="86"/>
      <c r="W2412" s="75"/>
      <c r="Y2412" s="86"/>
      <c r="Z2412" s="75"/>
      <c r="AB2412" s="86"/>
      <c r="AC2412" s="75"/>
      <c r="AE2412" s="86"/>
      <c r="AF2412" s="75"/>
      <c r="AH2412" s="86"/>
      <c r="AI2412" s="75"/>
      <c r="AK2412" s="86"/>
      <c r="AL2412" s="75"/>
    </row>
    <row r="2413" spans="1:38" x14ac:dyDescent="0.2">
      <c r="A2413" s="31"/>
      <c r="B2413" s="83"/>
      <c r="D2413" s="86"/>
      <c r="E2413" s="75"/>
      <c r="G2413" s="86"/>
      <c r="H2413" s="75"/>
      <c r="J2413" s="86"/>
      <c r="K2413" s="75"/>
      <c r="M2413" s="86"/>
      <c r="N2413" s="75"/>
      <c r="P2413" s="86"/>
      <c r="Q2413" s="75"/>
      <c r="S2413" s="86"/>
      <c r="T2413" s="75"/>
      <c r="V2413" s="86"/>
      <c r="W2413" s="75"/>
      <c r="Y2413" s="86"/>
      <c r="Z2413" s="75"/>
      <c r="AB2413" s="86"/>
      <c r="AC2413" s="75"/>
      <c r="AE2413" s="86"/>
      <c r="AF2413" s="75"/>
      <c r="AH2413" s="86"/>
      <c r="AI2413" s="75"/>
      <c r="AK2413" s="86"/>
      <c r="AL2413" s="75"/>
    </row>
    <row r="2414" spans="1:38" x14ac:dyDescent="0.2">
      <c r="A2414" s="31"/>
      <c r="B2414" s="83"/>
      <c r="D2414" s="86"/>
      <c r="E2414" s="75"/>
      <c r="G2414" s="86"/>
      <c r="H2414" s="75"/>
      <c r="J2414" s="86"/>
      <c r="K2414" s="75"/>
      <c r="M2414" s="86"/>
      <c r="N2414" s="75"/>
      <c r="P2414" s="86"/>
      <c r="Q2414" s="75"/>
      <c r="S2414" s="86"/>
      <c r="T2414" s="75"/>
      <c r="V2414" s="86"/>
      <c r="W2414" s="75"/>
      <c r="Y2414" s="86"/>
      <c r="Z2414" s="75"/>
      <c r="AB2414" s="86"/>
      <c r="AC2414" s="75"/>
      <c r="AE2414" s="86"/>
      <c r="AF2414" s="75"/>
      <c r="AH2414" s="86"/>
      <c r="AI2414" s="75"/>
      <c r="AK2414" s="86"/>
      <c r="AL2414" s="75"/>
    </row>
    <row r="2415" spans="1:38" x14ac:dyDescent="0.2">
      <c r="A2415" s="31"/>
      <c r="B2415" s="83"/>
      <c r="D2415" s="86"/>
      <c r="E2415" s="75"/>
      <c r="G2415" s="86"/>
      <c r="H2415" s="75"/>
      <c r="J2415" s="86"/>
      <c r="K2415" s="75"/>
      <c r="M2415" s="86"/>
      <c r="N2415" s="75"/>
      <c r="P2415" s="86"/>
      <c r="Q2415" s="75"/>
      <c r="S2415" s="86"/>
      <c r="T2415" s="75"/>
      <c r="V2415" s="86"/>
      <c r="W2415" s="75"/>
      <c r="Y2415" s="86"/>
      <c r="Z2415" s="75"/>
      <c r="AB2415" s="86"/>
      <c r="AC2415" s="75"/>
      <c r="AE2415" s="86"/>
      <c r="AF2415" s="75"/>
      <c r="AH2415" s="86"/>
      <c r="AI2415" s="75"/>
      <c r="AK2415" s="86"/>
      <c r="AL2415" s="75"/>
    </row>
    <row r="2416" spans="1:38" x14ac:dyDescent="0.2">
      <c r="A2416" s="31"/>
      <c r="B2416" s="83"/>
      <c r="D2416" s="86"/>
      <c r="E2416" s="75"/>
      <c r="G2416" s="86"/>
      <c r="H2416" s="75"/>
      <c r="J2416" s="86"/>
      <c r="K2416" s="75"/>
      <c r="M2416" s="86"/>
      <c r="N2416" s="75"/>
      <c r="P2416" s="86"/>
      <c r="Q2416" s="75"/>
      <c r="S2416" s="86"/>
      <c r="T2416" s="75"/>
      <c r="V2416" s="86"/>
      <c r="W2416" s="75"/>
      <c r="Y2416" s="86"/>
      <c r="Z2416" s="75"/>
      <c r="AB2416" s="86"/>
      <c r="AC2416" s="75"/>
      <c r="AE2416" s="86"/>
      <c r="AF2416" s="75"/>
      <c r="AH2416" s="86"/>
      <c r="AI2416" s="75"/>
      <c r="AK2416" s="86"/>
      <c r="AL2416" s="75"/>
    </row>
    <row r="2417" spans="1:38" x14ac:dyDescent="0.2">
      <c r="A2417" s="31"/>
      <c r="B2417" s="83"/>
      <c r="D2417" s="86"/>
      <c r="E2417" s="75"/>
      <c r="G2417" s="86"/>
      <c r="H2417" s="75"/>
      <c r="J2417" s="86"/>
      <c r="K2417" s="75"/>
      <c r="M2417" s="86"/>
      <c r="N2417" s="75"/>
      <c r="P2417" s="86"/>
      <c r="Q2417" s="75"/>
      <c r="S2417" s="86"/>
      <c r="T2417" s="75"/>
      <c r="V2417" s="86"/>
      <c r="W2417" s="75"/>
      <c r="Y2417" s="86"/>
      <c r="Z2417" s="75"/>
      <c r="AB2417" s="86"/>
      <c r="AC2417" s="75"/>
      <c r="AE2417" s="86"/>
      <c r="AF2417" s="75"/>
      <c r="AH2417" s="86"/>
      <c r="AI2417" s="75"/>
      <c r="AK2417" s="86"/>
      <c r="AL2417" s="75"/>
    </row>
    <row r="2418" spans="1:38" x14ac:dyDescent="0.2">
      <c r="A2418" s="31"/>
      <c r="B2418" s="83"/>
      <c r="D2418" s="86"/>
      <c r="E2418" s="75"/>
      <c r="G2418" s="86"/>
      <c r="H2418" s="75"/>
      <c r="J2418" s="86"/>
      <c r="K2418" s="75"/>
      <c r="M2418" s="86"/>
      <c r="N2418" s="75"/>
      <c r="P2418" s="86"/>
      <c r="Q2418" s="75"/>
      <c r="S2418" s="86"/>
      <c r="T2418" s="75"/>
      <c r="V2418" s="86"/>
      <c r="W2418" s="75"/>
      <c r="Y2418" s="86"/>
      <c r="Z2418" s="75"/>
      <c r="AB2418" s="86"/>
      <c r="AC2418" s="75"/>
      <c r="AE2418" s="86"/>
      <c r="AF2418" s="75"/>
      <c r="AH2418" s="86"/>
      <c r="AI2418" s="75"/>
      <c r="AK2418" s="86"/>
      <c r="AL2418" s="75"/>
    </row>
    <row r="2419" spans="1:38" x14ac:dyDescent="0.2">
      <c r="A2419" s="31"/>
      <c r="B2419" s="83"/>
      <c r="D2419" s="86"/>
      <c r="E2419" s="75"/>
      <c r="G2419" s="86"/>
      <c r="H2419" s="75"/>
      <c r="J2419" s="86"/>
      <c r="K2419" s="75"/>
      <c r="M2419" s="86"/>
      <c r="N2419" s="75"/>
      <c r="P2419" s="86"/>
      <c r="Q2419" s="75"/>
      <c r="S2419" s="86"/>
      <c r="T2419" s="75"/>
      <c r="V2419" s="86"/>
      <c r="W2419" s="75"/>
      <c r="Y2419" s="86"/>
      <c r="Z2419" s="75"/>
      <c r="AB2419" s="86"/>
      <c r="AC2419" s="75"/>
      <c r="AE2419" s="86"/>
      <c r="AF2419" s="75"/>
      <c r="AH2419" s="86"/>
      <c r="AI2419" s="75"/>
      <c r="AK2419" s="86"/>
      <c r="AL2419" s="75"/>
    </row>
    <row r="2420" spans="1:38" x14ac:dyDescent="0.2">
      <c r="A2420" s="31"/>
      <c r="B2420" s="83"/>
      <c r="D2420" s="86"/>
      <c r="E2420" s="75"/>
      <c r="G2420" s="86"/>
      <c r="H2420" s="75"/>
      <c r="J2420" s="86"/>
      <c r="K2420" s="75"/>
      <c r="M2420" s="86"/>
      <c r="N2420" s="75"/>
      <c r="P2420" s="86"/>
      <c r="Q2420" s="75"/>
      <c r="S2420" s="86"/>
      <c r="T2420" s="75"/>
      <c r="V2420" s="86"/>
      <c r="W2420" s="75"/>
      <c r="Y2420" s="86"/>
      <c r="Z2420" s="75"/>
      <c r="AB2420" s="86"/>
      <c r="AC2420" s="75"/>
      <c r="AE2420" s="86"/>
      <c r="AF2420" s="75"/>
      <c r="AH2420" s="86"/>
      <c r="AI2420" s="75"/>
      <c r="AK2420" s="86"/>
      <c r="AL2420" s="75"/>
    </row>
    <row r="2421" spans="1:38" x14ac:dyDescent="0.2">
      <c r="A2421" s="31"/>
      <c r="B2421" s="83"/>
      <c r="D2421" s="86"/>
      <c r="E2421" s="75"/>
      <c r="G2421" s="86"/>
      <c r="H2421" s="75"/>
      <c r="J2421" s="86"/>
      <c r="K2421" s="75"/>
      <c r="M2421" s="86"/>
      <c r="N2421" s="75"/>
      <c r="P2421" s="86"/>
      <c r="Q2421" s="75"/>
      <c r="S2421" s="86"/>
      <c r="T2421" s="75"/>
      <c r="V2421" s="86"/>
      <c r="W2421" s="75"/>
      <c r="Y2421" s="86"/>
      <c r="Z2421" s="75"/>
      <c r="AB2421" s="86"/>
      <c r="AC2421" s="75"/>
      <c r="AE2421" s="86"/>
      <c r="AF2421" s="75"/>
      <c r="AH2421" s="86"/>
      <c r="AI2421" s="75"/>
      <c r="AK2421" s="86"/>
      <c r="AL2421" s="75"/>
    </row>
    <row r="2422" spans="1:38" x14ac:dyDescent="0.2">
      <c r="A2422" s="31"/>
      <c r="B2422" s="83"/>
      <c r="D2422" s="86"/>
      <c r="E2422" s="75"/>
      <c r="G2422" s="86"/>
      <c r="H2422" s="75"/>
      <c r="J2422" s="86"/>
      <c r="K2422" s="75"/>
      <c r="M2422" s="86"/>
      <c r="N2422" s="75"/>
      <c r="P2422" s="86"/>
      <c r="Q2422" s="75"/>
      <c r="S2422" s="86"/>
      <c r="T2422" s="75"/>
      <c r="V2422" s="86"/>
      <c r="W2422" s="75"/>
      <c r="Y2422" s="86"/>
      <c r="Z2422" s="75"/>
      <c r="AB2422" s="86"/>
      <c r="AC2422" s="75"/>
      <c r="AE2422" s="86"/>
      <c r="AF2422" s="75"/>
      <c r="AH2422" s="86"/>
      <c r="AI2422" s="75"/>
      <c r="AK2422" s="86"/>
      <c r="AL2422" s="75"/>
    </row>
    <row r="2423" spans="1:38" x14ac:dyDescent="0.2">
      <c r="A2423" s="31"/>
      <c r="B2423" s="83"/>
      <c r="D2423" s="86"/>
      <c r="E2423" s="75"/>
      <c r="G2423" s="86"/>
      <c r="H2423" s="75"/>
      <c r="J2423" s="86"/>
      <c r="K2423" s="75"/>
      <c r="M2423" s="86"/>
      <c r="N2423" s="75"/>
      <c r="P2423" s="86"/>
      <c r="Q2423" s="75"/>
      <c r="S2423" s="86"/>
      <c r="T2423" s="75"/>
      <c r="V2423" s="86"/>
      <c r="W2423" s="75"/>
      <c r="Y2423" s="86"/>
      <c r="Z2423" s="75"/>
      <c r="AB2423" s="86"/>
      <c r="AC2423" s="75"/>
      <c r="AE2423" s="86"/>
      <c r="AF2423" s="75"/>
      <c r="AH2423" s="86"/>
      <c r="AI2423" s="75"/>
      <c r="AK2423" s="86"/>
      <c r="AL2423" s="75"/>
    </row>
    <row r="2424" spans="1:38" x14ac:dyDescent="0.2">
      <c r="A2424" s="31"/>
      <c r="B2424" s="83"/>
      <c r="D2424" s="86"/>
      <c r="E2424" s="75"/>
      <c r="G2424" s="86"/>
      <c r="H2424" s="75"/>
      <c r="J2424" s="86"/>
      <c r="K2424" s="75"/>
      <c r="M2424" s="86"/>
      <c r="N2424" s="75"/>
      <c r="P2424" s="86"/>
      <c r="Q2424" s="75"/>
      <c r="S2424" s="86"/>
      <c r="T2424" s="75"/>
      <c r="V2424" s="86"/>
      <c r="W2424" s="75"/>
      <c r="Y2424" s="86"/>
      <c r="Z2424" s="75"/>
      <c r="AB2424" s="86"/>
      <c r="AC2424" s="75"/>
      <c r="AE2424" s="86"/>
      <c r="AF2424" s="75"/>
      <c r="AH2424" s="86"/>
      <c r="AI2424" s="75"/>
      <c r="AK2424" s="86"/>
      <c r="AL2424" s="75"/>
    </row>
    <row r="2425" spans="1:38" x14ac:dyDescent="0.2">
      <c r="A2425" s="31"/>
      <c r="B2425" s="83"/>
      <c r="D2425" s="86"/>
      <c r="E2425" s="75"/>
      <c r="G2425" s="86"/>
      <c r="H2425" s="75"/>
      <c r="J2425" s="86"/>
      <c r="K2425" s="75"/>
      <c r="M2425" s="86"/>
      <c r="N2425" s="75"/>
      <c r="P2425" s="86"/>
      <c r="Q2425" s="75"/>
      <c r="S2425" s="86"/>
      <c r="T2425" s="75"/>
      <c r="V2425" s="86"/>
      <c r="W2425" s="75"/>
      <c r="Y2425" s="86"/>
      <c r="Z2425" s="75"/>
      <c r="AB2425" s="86"/>
      <c r="AC2425" s="75"/>
      <c r="AE2425" s="86"/>
      <c r="AF2425" s="75"/>
      <c r="AH2425" s="86"/>
      <c r="AI2425" s="75"/>
      <c r="AK2425" s="86"/>
      <c r="AL2425" s="75"/>
    </row>
    <row r="2426" spans="1:38" x14ac:dyDescent="0.2">
      <c r="A2426" s="31"/>
      <c r="B2426" s="83"/>
      <c r="D2426" s="86"/>
      <c r="E2426" s="75"/>
      <c r="G2426" s="86"/>
      <c r="H2426" s="75"/>
      <c r="J2426" s="86"/>
      <c r="K2426" s="75"/>
      <c r="M2426" s="86"/>
      <c r="N2426" s="75"/>
      <c r="P2426" s="86"/>
      <c r="Q2426" s="75"/>
      <c r="S2426" s="86"/>
      <c r="T2426" s="75"/>
      <c r="V2426" s="86"/>
      <c r="W2426" s="75"/>
      <c r="Y2426" s="86"/>
      <c r="Z2426" s="75"/>
      <c r="AB2426" s="86"/>
      <c r="AC2426" s="75"/>
      <c r="AE2426" s="86"/>
      <c r="AF2426" s="75"/>
      <c r="AH2426" s="86"/>
      <c r="AI2426" s="75"/>
      <c r="AK2426" s="86"/>
      <c r="AL2426" s="75"/>
    </row>
    <row r="2427" spans="1:38" x14ac:dyDescent="0.2">
      <c r="A2427" s="31"/>
      <c r="B2427" s="83"/>
      <c r="D2427" s="86"/>
      <c r="E2427" s="75"/>
      <c r="G2427" s="86"/>
      <c r="H2427" s="75"/>
      <c r="J2427" s="86"/>
      <c r="K2427" s="75"/>
      <c r="M2427" s="86"/>
      <c r="N2427" s="75"/>
      <c r="P2427" s="86"/>
      <c r="Q2427" s="75"/>
      <c r="S2427" s="86"/>
      <c r="T2427" s="75"/>
      <c r="V2427" s="86"/>
      <c r="W2427" s="75"/>
      <c r="Y2427" s="86"/>
      <c r="Z2427" s="75"/>
      <c r="AB2427" s="86"/>
      <c r="AC2427" s="75"/>
      <c r="AE2427" s="86"/>
      <c r="AF2427" s="75"/>
      <c r="AH2427" s="86"/>
      <c r="AI2427" s="75"/>
      <c r="AK2427" s="86"/>
      <c r="AL2427" s="75"/>
    </row>
    <row r="2428" spans="1:38" x14ac:dyDescent="0.2">
      <c r="A2428" s="31"/>
      <c r="B2428" s="83"/>
      <c r="D2428" s="86"/>
      <c r="E2428" s="75"/>
      <c r="G2428" s="86"/>
      <c r="H2428" s="75"/>
      <c r="J2428" s="86"/>
      <c r="K2428" s="75"/>
      <c r="M2428" s="86"/>
      <c r="N2428" s="75"/>
      <c r="P2428" s="86"/>
      <c r="Q2428" s="75"/>
      <c r="S2428" s="86"/>
      <c r="T2428" s="75"/>
      <c r="V2428" s="86"/>
      <c r="W2428" s="75"/>
      <c r="Y2428" s="86"/>
      <c r="Z2428" s="75"/>
      <c r="AB2428" s="86"/>
      <c r="AC2428" s="75"/>
      <c r="AE2428" s="86"/>
      <c r="AF2428" s="75"/>
      <c r="AH2428" s="86"/>
      <c r="AI2428" s="75"/>
      <c r="AK2428" s="86"/>
      <c r="AL2428" s="75"/>
    </row>
    <row r="2429" spans="1:38" x14ac:dyDescent="0.2">
      <c r="A2429" s="31"/>
      <c r="B2429" s="83"/>
      <c r="D2429" s="86"/>
      <c r="E2429" s="75"/>
      <c r="G2429" s="86"/>
      <c r="H2429" s="75"/>
      <c r="J2429" s="86"/>
      <c r="K2429" s="75"/>
      <c r="M2429" s="86"/>
      <c r="N2429" s="75"/>
      <c r="P2429" s="86"/>
      <c r="Q2429" s="75"/>
      <c r="S2429" s="86"/>
      <c r="T2429" s="75"/>
      <c r="V2429" s="86"/>
      <c r="W2429" s="75"/>
      <c r="Y2429" s="86"/>
      <c r="Z2429" s="75"/>
      <c r="AB2429" s="86"/>
      <c r="AC2429" s="75"/>
      <c r="AE2429" s="86"/>
      <c r="AF2429" s="75"/>
      <c r="AH2429" s="86"/>
      <c r="AI2429" s="75"/>
      <c r="AK2429" s="86"/>
      <c r="AL2429" s="75"/>
    </row>
    <row r="2430" spans="1:38" x14ac:dyDescent="0.2">
      <c r="A2430" s="31"/>
      <c r="B2430" s="83"/>
      <c r="D2430" s="86"/>
      <c r="E2430" s="75"/>
      <c r="G2430" s="86"/>
      <c r="H2430" s="75"/>
      <c r="J2430" s="86"/>
      <c r="K2430" s="75"/>
      <c r="M2430" s="86"/>
      <c r="N2430" s="75"/>
      <c r="P2430" s="86"/>
      <c r="Q2430" s="75"/>
      <c r="S2430" s="86"/>
      <c r="T2430" s="75"/>
      <c r="V2430" s="86"/>
      <c r="W2430" s="75"/>
      <c r="Y2430" s="86"/>
      <c r="Z2430" s="75"/>
      <c r="AB2430" s="86"/>
      <c r="AC2430" s="75"/>
      <c r="AE2430" s="86"/>
      <c r="AF2430" s="75"/>
      <c r="AH2430" s="86"/>
      <c r="AI2430" s="75"/>
      <c r="AK2430" s="86"/>
      <c r="AL2430" s="75"/>
    </row>
    <row r="2431" spans="1:38" x14ac:dyDescent="0.2">
      <c r="A2431" s="31"/>
      <c r="B2431" s="83"/>
      <c r="D2431" s="86"/>
      <c r="E2431" s="75"/>
      <c r="G2431" s="86"/>
      <c r="H2431" s="75"/>
      <c r="J2431" s="86"/>
      <c r="K2431" s="75"/>
      <c r="M2431" s="86"/>
      <c r="N2431" s="75"/>
      <c r="P2431" s="86"/>
      <c r="Q2431" s="75"/>
      <c r="S2431" s="86"/>
      <c r="T2431" s="75"/>
      <c r="V2431" s="86"/>
      <c r="W2431" s="75"/>
      <c r="Y2431" s="86"/>
      <c r="Z2431" s="75"/>
      <c r="AB2431" s="86"/>
      <c r="AC2431" s="75"/>
      <c r="AE2431" s="86"/>
      <c r="AF2431" s="75"/>
      <c r="AH2431" s="86"/>
      <c r="AI2431" s="75"/>
      <c r="AK2431" s="86"/>
      <c r="AL2431" s="75"/>
    </row>
    <row r="2432" spans="1:38" x14ac:dyDescent="0.2">
      <c r="A2432" s="31"/>
      <c r="B2432" s="83"/>
      <c r="D2432" s="86"/>
      <c r="E2432" s="75"/>
      <c r="G2432" s="86"/>
      <c r="H2432" s="75"/>
      <c r="J2432" s="86"/>
      <c r="K2432" s="75"/>
      <c r="M2432" s="86"/>
      <c r="N2432" s="75"/>
      <c r="P2432" s="86"/>
      <c r="Q2432" s="75"/>
      <c r="S2432" s="86"/>
      <c r="T2432" s="75"/>
      <c r="V2432" s="86"/>
      <c r="W2432" s="75"/>
      <c r="Y2432" s="86"/>
      <c r="Z2432" s="75"/>
      <c r="AB2432" s="86"/>
      <c r="AC2432" s="75"/>
      <c r="AE2432" s="86"/>
      <c r="AF2432" s="75"/>
      <c r="AH2432" s="86"/>
      <c r="AI2432" s="75"/>
      <c r="AK2432" s="86"/>
      <c r="AL2432" s="75"/>
    </row>
    <row r="2433" spans="1:38" x14ac:dyDescent="0.2">
      <c r="A2433" s="31"/>
      <c r="B2433" s="83"/>
      <c r="D2433" s="86"/>
      <c r="E2433" s="75"/>
      <c r="G2433" s="86"/>
      <c r="H2433" s="75"/>
      <c r="J2433" s="86"/>
      <c r="K2433" s="75"/>
      <c r="M2433" s="86"/>
      <c r="N2433" s="75"/>
      <c r="P2433" s="86"/>
      <c r="Q2433" s="75"/>
      <c r="S2433" s="86"/>
      <c r="T2433" s="75"/>
      <c r="V2433" s="86"/>
      <c r="W2433" s="75"/>
      <c r="Y2433" s="86"/>
      <c r="Z2433" s="75"/>
      <c r="AB2433" s="86"/>
      <c r="AC2433" s="75"/>
      <c r="AE2433" s="86"/>
      <c r="AF2433" s="75"/>
      <c r="AH2433" s="86"/>
      <c r="AI2433" s="75"/>
      <c r="AK2433" s="86"/>
      <c r="AL2433" s="75"/>
    </row>
    <row r="2434" spans="1:38" x14ac:dyDescent="0.2">
      <c r="A2434" s="31"/>
      <c r="B2434" s="83"/>
      <c r="D2434" s="86"/>
      <c r="E2434" s="75"/>
      <c r="G2434" s="86"/>
      <c r="H2434" s="75"/>
      <c r="J2434" s="86"/>
      <c r="K2434" s="75"/>
      <c r="M2434" s="86"/>
      <c r="N2434" s="75"/>
      <c r="P2434" s="86"/>
      <c r="Q2434" s="75"/>
      <c r="S2434" s="86"/>
      <c r="T2434" s="75"/>
      <c r="V2434" s="86"/>
      <c r="W2434" s="75"/>
      <c r="Y2434" s="86"/>
      <c r="Z2434" s="75"/>
      <c r="AB2434" s="86"/>
      <c r="AC2434" s="75"/>
      <c r="AE2434" s="86"/>
      <c r="AF2434" s="75"/>
      <c r="AH2434" s="86"/>
      <c r="AI2434" s="75"/>
      <c r="AK2434" s="86"/>
      <c r="AL2434" s="75"/>
    </row>
    <row r="2435" spans="1:38" x14ac:dyDescent="0.2">
      <c r="A2435" s="31"/>
      <c r="B2435" s="83"/>
      <c r="D2435" s="86"/>
      <c r="E2435" s="75"/>
      <c r="G2435" s="86"/>
      <c r="H2435" s="75"/>
      <c r="J2435" s="86"/>
      <c r="K2435" s="75"/>
      <c r="M2435" s="86"/>
      <c r="N2435" s="75"/>
      <c r="P2435" s="86"/>
      <c r="Q2435" s="75"/>
      <c r="S2435" s="86"/>
      <c r="T2435" s="75"/>
      <c r="V2435" s="86"/>
      <c r="W2435" s="75"/>
      <c r="Y2435" s="86"/>
      <c r="Z2435" s="75"/>
      <c r="AB2435" s="86"/>
      <c r="AC2435" s="75"/>
      <c r="AE2435" s="86"/>
      <c r="AF2435" s="75"/>
      <c r="AH2435" s="86"/>
      <c r="AI2435" s="75"/>
      <c r="AK2435" s="86"/>
      <c r="AL2435" s="75"/>
    </row>
    <row r="2436" spans="1:38" x14ac:dyDescent="0.2">
      <c r="A2436" s="31"/>
      <c r="B2436" s="83"/>
      <c r="D2436" s="86"/>
      <c r="E2436" s="75"/>
      <c r="G2436" s="86"/>
      <c r="H2436" s="75"/>
      <c r="J2436" s="86"/>
      <c r="K2436" s="75"/>
      <c r="M2436" s="86"/>
      <c r="N2436" s="75"/>
      <c r="P2436" s="86"/>
      <c r="Q2436" s="75"/>
      <c r="S2436" s="86"/>
      <c r="T2436" s="75"/>
      <c r="V2436" s="86"/>
      <c r="W2436" s="75"/>
      <c r="Y2436" s="86"/>
      <c r="Z2436" s="75"/>
      <c r="AB2436" s="86"/>
      <c r="AC2436" s="75"/>
      <c r="AE2436" s="86"/>
      <c r="AF2436" s="75"/>
      <c r="AH2436" s="86"/>
      <c r="AI2436" s="75"/>
      <c r="AK2436" s="86"/>
      <c r="AL2436" s="75"/>
    </row>
    <row r="2437" spans="1:38" x14ac:dyDescent="0.2">
      <c r="A2437" s="31"/>
      <c r="B2437" s="83"/>
      <c r="D2437" s="86"/>
      <c r="E2437" s="75"/>
      <c r="G2437" s="86"/>
      <c r="H2437" s="75"/>
      <c r="J2437" s="86"/>
      <c r="K2437" s="75"/>
      <c r="M2437" s="86"/>
      <c r="N2437" s="75"/>
      <c r="P2437" s="86"/>
      <c r="Q2437" s="75"/>
      <c r="S2437" s="86"/>
      <c r="T2437" s="75"/>
      <c r="V2437" s="86"/>
      <c r="W2437" s="75"/>
      <c r="Y2437" s="86"/>
      <c r="Z2437" s="75"/>
      <c r="AB2437" s="86"/>
      <c r="AC2437" s="75"/>
      <c r="AE2437" s="86"/>
      <c r="AF2437" s="75"/>
      <c r="AH2437" s="86"/>
      <c r="AI2437" s="75"/>
      <c r="AK2437" s="86"/>
      <c r="AL2437" s="75"/>
    </row>
    <row r="2438" spans="1:38" x14ac:dyDescent="0.2">
      <c r="A2438" s="31"/>
      <c r="B2438" s="83"/>
      <c r="D2438" s="86"/>
      <c r="E2438" s="75"/>
      <c r="G2438" s="86"/>
      <c r="H2438" s="75"/>
      <c r="J2438" s="86"/>
      <c r="K2438" s="75"/>
      <c r="M2438" s="86"/>
      <c r="N2438" s="75"/>
      <c r="P2438" s="86"/>
      <c r="Q2438" s="75"/>
      <c r="S2438" s="86"/>
      <c r="T2438" s="75"/>
      <c r="V2438" s="86"/>
      <c r="W2438" s="75"/>
      <c r="Y2438" s="86"/>
      <c r="Z2438" s="75"/>
      <c r="AB2438" s="86"/>
      <c r="AC2438" s="75"/>
      <c r="AE2438" s="86"/>
      <c r="AF2438" s="75"/>
      <c r="AH2438" s="86"/>
      <c r="AI2438" s="75"/>
      <c r="AK2438" s="86"/>
      <c r="AL2438" s="75"/>
    </row>
    <row r="2439" spans="1:38" x14ac:dyDescent="0.2">
      <c r="A2439" s="31"/>
      <c r="B2439" s="83"/>
      <c r="D2439" s="86"/>
      <c r="E2439" s="75"/>
      <c r="G2439" s="86"/>
      <c r="H2439" s="75"/>
      <c r="J2439" s="86"/>
      <c r="K2439" s="75"/>
      <c r="M2439" s="86"/>
      <c r="N2439" s="75"/>
      <c r="P2439" s="86"/>
      <c r="Q2439" s="75"/>
      <c r="S2439" s="86"/>
      <c r="T2439" s="75"/>
      <c r="V2439" s="86"/>
      <c r="W2439" s="75"/>
      <c r="Y2439" s="86"/>
      <c r="Z2439" s="75"/>
      <c r="AB2439" s="86"/>
      <c r="AC2439" s="75"/>
      <c r="AE2439" s="86"/>
      <c r="AF2439" s="75"/>
      <c r="AH2439" s="86"/>
      <c r="AI2439" s="75"/>
      <c r="AK2439" s="86"/>
      <c r="AL2439" s="75"/>
    </row>
    <row r="2440" spans="1:38" x14ac:dyDescent="0.2">
      <c r="A2440" s="31"/>
      <c r="B2440" s="83"/>
      <c r="D2440" s="86"/>
      <c r="E2440" s="75"/>
      <c r="G2440" s="86"/>
      <c r="H2440" s="75"/>
      <c r="J2440" s="86"/>
      <c r="K2440" s="75"/>
      <c r="M2440" s="86"/>
      <c r="N2440" s="75"/>
      <c r="P2440" s="86"/>
      <c r="Q2440" s="75"/>
      <c r="S2440" s="86"/>
      <c r="T2440" s="75"/>
      <c r="V2440" s="86"/>
      <c r="W2440" s="75"/>
      <c r="Y2440" s="86"/>
      <c r="Z2440" s="75"/>
      <c r="AB2440" s="86"/>
      <c r="AC2440" s="75"/>
      <c r="AE2440" s="86"/>
      <c r="AF2440" s="75"/>
      <c r="AH2440" s="86"/>
      <c r="AI2440" s="75"/>
      <c r="AK2440" s="86"/>
      <c r="AL2440" s="75"/>
    </row>
    <row r="2441" spans="1:38" x14ac:dyDescent="0.2">
      <c r="A2441" s="31"/>
      <c r="B2441" s="83"/>
      <c r="D2441" s="86"/>
      <c r="E2441" s="75"/>
      <c r="G2441" s="86"/>
      <c r="H2441" s="75"/>
      <c r="J2441" s="86"/>
      <c r="K2441" s="75"/>
      <c r="M2441" s="86"/>
      <c r="N2441" s="75"/>
      <c r="P2441" s="86"/>
      <c r="Q2441" s="75"/>
      <c r="S2441" s="86"/>
      <c r="T2441" s="75"/>
      <c r="V2441" s="86"/>
      <c r="W2441" s="75"/>
      <c r="Y2441" s="86"/>
      <c r="Z2441" s="75"/>
      <c r="AB2441" s="86"/>
      <c r="AC2441" s="75"/>
      <c r="AE2441" s="86"/>
      <c r="AF2441" s="75"/>
      <c r="AH2441" s="86"/>
      <c r="AI2441" s="75"/>
      <c r="AK2441" s="86"/>
      <c r="AL2441" s="75"/>
    </row>
    <row r="2442" spans="1:38" x14ac:dyDescent="0.2">
      <c r="A2442" s="31"/>
      <c r="B2442" s="83"/>
      <c r="D2442" s="86"/>
      <c r="E2442" s="75"/>
      <c r="G2442" s="86"/>
      <c r="H2442" s="75"/>
      <c r="J2442" s="86"/>
      <c r="K2442" s="75"/>
      <c r="M2442" s="86"/>
      <c r="N2442" s="75"/>
      <c r="P2442" s="86"/>
      <c r="Q2442" s="75"/>
      <c r="S2442" s="86"/>
      <c r="T2442" s="75"/>
      <c r="V2442" s="86"/>
      <c r="W2442" s="75"/>
      <c r="Y2442" s="86"/>
      <c r="Z2442" s="75"/>
      <c r="AB2442" s="86"/>
      <c r="AC2442" s="75"/>
      <c r="AE2442" s="86"/>
      <c r="AF2442" s="75"/>
      <c r="AH2442" s="86"/>
      <c r="AI2442" s="75"/>
      <c r="AK2442" s="86"/>
      <c r="AL2442" s="75"/>
    </row>
    <row r="2443" spans="1:38" x14ac:dyDescent="0.2">
      <c r="A2443" s="31"/>
      <c r="B2443" s="83"/>
      <c r="D2443" s="86"/>
      <c r="E2443" s="75"/>
      <c r="G2443" s="86"/>
      <c r="H2443" s="75"/>
      <c r="J2443" s="86"/>
      <c r="K2443" s="75"/>
      <c r="M2443" s="86"/>
      <c r="N2443" s="75"/>
      <c r="P2443" s="86"/>
      <c r="Q2443" s="75"/>
      <c r="S2443" s="86"/>
      <c r="T2443" s="75"/>
      <c r="V2443" s="86"/>
      <c r="W2443" s="75"/>
      <c r="Y2443" s="86"/>
      <c r="Z2443" s="75"/>
      <c r="AB2443" s="86"/>
      <c r="AC2443" s="75"/>
      <c r="AE2443" s="86"/>
      <c r="AF2443" s="75"/>
      <c r="AH2443" s="86"/>
      <c r="AI2443" s="75"/>
      <c r="AK2443" s="86"/>
      <c r="AL2443" s="75"/>
    </row>
    <row r="2444" spans="1:38" x14ac:dyDescent="0.2">
      <c r="A2444" s="31"/>
      <c r="B2444" s="83"/>
      <c r="D2444" s="86"/>
      <c r="E2444" s="75"/>
      <c r="G2444" s="86"/>
      <c r="H2444" s="75"/>
      <c r="J2444" s="86"/>
      <c r="K2444" s="75"/>
      <c r="M2444" s="86"/>
      <c r="N2444" s="75"/>
      <c r="P2444" s="86"/>
      <c r="Q2444" s="75"/>
      <c r="S2444" s="86"/>
      <c r="T2444" s="75"/>
      <c r="V2444" s="86"/>
      <c r="W2444" s="75"/>
      <c r="Y2444" s="86"/>
      <c r="Z2444" s="75"/>
      <c r="AB2444" s="86"/>
      <c r="AC2444" s="75"/>
      <c r="AE2444" s="86"/>
      <c r="AF2444" s="75"/>
      <c r="AH2444" s="86"/>
      <c r="AI2444" s="75"/>
      <c r="AK2444" s="86"/>
      <c r="AL2444" s="75"/>
    </row>
    <row r="2445" spans="1:38" x14ac:dyDescent="0.2">
      <c r="A2445" s="31"/>
      <c r="B2445" s="83"/>
      <c r="D2445" s="86"/>
      <c r="E2445" s="75"/>
      <c r="G2445" s="86"/>
      <c r="H2445" s="75"/>
      <c r="J2445" s="86"/>
      <c r="K2445" s="75"/>
      <c r="M2445" s="86"/>
      <c r="N2445" s="75"/>
      <c r="P2445" s="86"/>
      <c r="Q2445" s="75"/>
      <c r="S2445" s="86"/>
      <c r="T2445" s="75"/>
      <c r="V2445" s="86"/>
      <c r="W2445" s="75"/>
      <c r="Y2445" s="86"/>
      <c r="Z2445" s="75"/>
      <c r="AB2445" s="86"/>
      <c r="AC2445" s="75"/>
      <c r="AE2445" s="86"/>
      <c r="AF2445" s="75"/>
      <c r="AH2445" s="86"/>
      <c r="AI2445" s="75"/>
      <c r="AK2445" s="86"/>
      <c r="AL2445" s="75"/>
    </row>
    <row r="2446" spans="1:38" x14ac:dyDescent="0.2">
      <c r="A2446" s="31"/>
      <c r="B2446" s="83"/>
      <c r="D2446" s="86"/>
      <c r="E2446" s="75"/>
      <c r="G2446" s="86"/>
      <c r="H2446" s="75"/>
      <c r="J2446" s="86"/>
      <c r="K2446" s="75"/>
      <c r="M2446" s="86"/>
      <c r="N2446" s="75"/>
      <c r="P2446" s="86"/>
      <c r="Q2446" s="75"/>
      <c r="S2446" s="86"/>
      <c r="T2446" s="75"/>
      <c r="V2446" s="86"/>
      <c r="W2446" s="75"/>
      <c r="Y2446" s="86"/>
      <c r="Z2446" s="75"/>
      <c r="AB2446" s="86"/>
      <c r="AC2446" s="75"/>
      <c r="AE2446" s="86"/>
      <c r="AF2446" s="75"/>
      <c r="AH2446" s="86"/>
      <c r="AI2446" s="75"/>
      <c r="AK2446" s="86"/>
      <c r="AL2446" s="75"/>
    </row>
    <row r="2447" spans="1:38" x14ac:dyDescent="0.2">
      <c r="A2447" s="31"/>
      <c r="B2447" s="83"/>
      <c r="D2447" s="86"/>
      <c r="E2447" s="75"/>
      <c r="G2447" s="86"/>
      <c r="H2447" s="75"/>
      <c r="J2447" s="86"/>
      <c r="K2447" s="75"/>
      <c r="M2447" s="86"/>
      <c r="N2447" s="75"/>
      <c r="P2447" s="86"/>
      <c r="Q2447" s="75"/>
      <c r="S2447" s="86"/>
      <c r="T2447" s="75"/>
      <c r="V2447" s="86"/>
      <c r="W2447" s="75"/>
      <c r="Y2447" s="86"/>
      <c r="Z2447" s="75"/>
      <c r="AB2447" s="86"/>
      <c r="AC2447" s="75"/>
      <c r="AE2447" s="86"/>
      <c r="AF2447" s="75"/>
      <c r="AH2447" s="86"/>
      <c r="AI2447" s="75"/>
      <c r="AK2447" s="86"/>
      <c r="AL2447" s="75"/>
    </row>
    <row r="2448" spans="1:38" x14ac:dyDescent="0.2">
      <c r="A2448" s="31"/>
      <c r="B2448" s="83"/>
      <c r="D2448" s="86"/>
      <c r="E2448" s="75"/>
      <c r="G2448" s="86"/>
      <c r="H2448" s="75"/>
      <c r="J2448" s="86"/>
      <c r="K2448" s="75"/>
      <c r="M2448" s="86"/>
      <c r="N2448" s="75"/>
      <c r="P2448" s="86"/>
      <c r="Q2448" s="75"/>
      <c r="S2448" s="86"/>
      <c r="T2448" s="75"/>
      <c r="V2448" s="86"/>
      <c r="W2448" s="75"/>
      <c r="Y2448" s="86"/>
      <c r="Z2448" s="75"/>
      <c r="AB2448" s="86"/>
      <c r="AC2448" s="75"/>
      <c r="AE2448" s="86"/>
      <c r="AF2448" s="75"/>
      <c r="AH2448" s="86"/>
      <c r="AI2448" s="75"/>
      <c r="AK2448" s="86"/>
      <c r="AL2448" s="75"/>
    </row>
    <row r="2449" spans="1:38" x14ac:dyDescent="0.2">
      <c r="A2449" s="31"/>
      <c r="B2449" s="83"/>
      <c r="D2449" s="86"/>
      <c r="E2449" s="75"/>
      <c r="G2449" s="86"/>
      <c r="H2449" s="75"/>
      <c r="J2449" s="86"/>
      <c r="K2449" s="75"/>
      <c r="M2449" s="86"/>
      <c r="N2449" s="75"/>
      <c r="P2449" s="86"/>
      <c r="Q2449" s="75"/>
      <c r="S2449" s="86"/>
      <c r="T2449" s="75"/>
      <c r="V2449" s="86"/>
      <c r="W2449" s="75"/>
      <c r="Y2449" s="86"/>
      <c r="Z2449" s="75"/>
      <c r="AB2449" s="86"/>
      <c r="AC2449" s="75"/>
      <c r="AE2449" s="86"/>
      <c r="AF2449" s="75"/>
      <c r="AH2449" s="86"/>
      <c r="AI2449" s="75"/>
      <c r="AK2449" s="86"/>
      <c r="AL2449" s="75"/>
    </row>
    <row r="2450" spans="1:38" x14ac:dyDescent="0.2">
      <c r="A2450" s="31"/>
      <c r="B2450" s="83"/>
      <c r="D2450" s="86"/>
      <c r="E2450" s="75"/>
      <c r="G2450" s="86"/>
      <c r="H2450" s="75"/>
      <c r="J2450" s="86"/>
      <c r="K2450" s="75"/>
      <c r="M2450" s="86"/>
      <c r="N2450" s="75"/>
      <c r="P2450" s="86"/>
      <c r="Q2450" s="75"/>
      <c r="S2450" s="86"/>
      <c r="T2450" s="75"/>
      <c r="V2450" s="86"/>
      <c r="W2450" s="75"/>
      <c r="Y2450" s="86"/>
      <c r="Z2450" s="75"/>
      <c r="AB2450" s="86"/>
      <c r="AC2450" s="75"/>
      <c r="AE2450" s="86"/>
      <c r="AF2450" s="75"/>
      <c r="AH2450" s="86"/>
      <c r="AI2450" s="75"/>
      <c r="AK2450" s="86"/>
      <c r="AL2450" s="75"/>
    </row>
    <row r="2451" spans="1:38" x14ac:dyDescent="0.2">
      <c r="A2451" s="31"/>
      <c r="B2451" s="83"/>
      <c r="D2451" s="86"/>
      <c r="E2451" s="75"/>
      <c r="G2451" s="86"/>
      <c r="H2451" s="75"/>
      <c r="J2451" s="86"/>
      <c r="K2451" s="75"/>
      <c r="M2451" s="86"/>
      <c r="N2451" s="75"/>
      <c r="P2451" s="86"/>
      <c r="Q2451" s="75"/>
      <c r="S2451" s="86"/>
      <c r="T2451" s="75"/>
      <c r="V2451" s="86"/>
      <c r="W2451" s="75"/>
      <c r="Y2451" s="86"/>
      <c r="Z2451" s="75"/>
      <c r="AB2451" s="86"/>
      <c r="AC2451" s="75"/>
      <c r="AE2451" s="86"/>
      <c r="AF2451" s="75"/>
      <c r="AH2451" s="86"/>
      <c r="AI2451" s="75"/>
      <c r="AK2451" s="86"/>
      <c r="AL2451" s="75"/>
    </row>
    <row r="2452" spans="1:38" x14ac:dyDescent="0.2">
      <c r="A2452" s="31"/>
      <c r="B2452" s="83"/>
      <c r="D2452" s="86"/>
      <c r="E2452" s="75"/>
      <c r="G2452" s="86"/>
      <c r="H2452" s="75"/>
      <c r="J2452" s="86"/>
      <c r="K2452" s="75"/>
      <c r="M2452" s="86"/>
      <c r="N2452" s="75"/>
      <c r="P2452" s="86"/>
      <c r="Q2452" s="75"/>
      <c r="S2452" s="86"/>
      <c r="T2452" s="75"/>
      <c r="V2452" s="86"/>
      <c r="W2452" s="75"/>
      <c r="Y2452" s="86"/>
      <c r="Z2452" s="75"/>
      <c r="AB2452" s="86"/>
      <c r="AC2452" s="75"/>
      <c r="AE2452" s="86"/>
      <c r="AF2452" s="75"/>
      <c r="AH2452" s="86"/>
      <c r="AI2452" s="75"/>
      <c r="AK2452" s="86"/>
      <c r="AL2452" s="75"/>
    </row>
    <row r="2453" spans="1:38" x14ac:dyDescent="0.2">
      <c r="A2453" s="31"/>
      <c r="B2453" s="83"/>
      <c r="D2453" s="86"/>
      <c r="E2453" s="75"/>
      <c r="G2453" s="86"/>
      <c r="H2453" s="75"/>
      <c r="J2453" s="86"/>
      <c r="K2453" s="75"/>
      <c r="M2453" s="86"/>
      <c r="N2453" s="75"/>
      <c r="P2453" s="86"/>
      <c r="Q2453" s="75"/>
      <c r="S2453" s="86"/>
      <c r="T2453" s="75"/>
      <c r="V2453" s="86"/>
      <c r="W2453" s="75"/>
      <c r="Y2453" s="86"/>
      <c r="Z2453" s="75"/>
      <c r="AB2453" s="86"/>
      <c r="AC2453" s="75"/>
      <c r="AE2453" s="86"/>
      <c r="AF2453" s="75"/>
      <c r="AH2453" s="86"/>
      <c r="AI2453" s="75"/>
      <c r="AK2453" s="86"/>
      <c r="AL2453" s="75"/>
    </row>
    <row r="2454" spans="1:38" x14ac:dyDescent="0.2">
      <c r="A2454" s="31"/>
      <c r="B2454" s="83"/>
      <c r="D2454" s="86"/>
      <c r="E2454" s="75"/>
      <c r="G2454" s="86"/>
      <c r="H2454" s="75"/>
      <c r="J2454" s="86"/>
      <c r="K2454" s="75"/>
      <c r="M2454" s="86"/>
      <c r="N2454" s="75"/>
      <c r="P2454" s="86"/>
      <c r="Q2454" s="75"/>
      <c r="S2454" s="86"/>
      <c r="T2454" s="75"/>
      <c r="V2454" s="86"/>
      <c r="W2454" s="75"/>
      <c r="Y2454" s="86"/>
      <c r="Z2454" s="75"/>
      <c r="AB2454" s="86"/>
      <c r="AC2454" s="75"/>
      <c r="AE2454" s="86"/>
      <c r="AF2454" s="75"/>
      <c r="AH2454" s="86"/>
      <c r="AI2454" s="75"/>
      <c r="AK2454" s="86"/>
      <c r="AL2454" s="75"/>
    </row>
    <row r="2455" spans="1:38" x14ac:dyDescent="0.2">
      <c r="A2455" s="31"/>
      <c r="B2455" s="83"/>
      <c r="D2455" s="86"/>
      <c r="E2455" s="75"/>
      <c r="G2455" s="86"/>
      <c r="H2455" s="75"/>
      <c r="J2455" s="86"/>
      <c r="K2455" s="75"/>
      <c r="M2455" s="86"/>
      <c r="N2455" s="75"/>
      <c r="P2455" s="86"/>
      <c r="Q2455" s="75"/>
      <c r="S2455" s="86"/>
      <c r="T2455" s="75"/>
      <c r="V2455" s="86"/>
      <c r="W2455" s="75"/>
      <c r="Y2455" s="86"/>
      <c r="Z2455" s="75"/>
      <c r="AB2455" s="86"/>
      <c r="AC2455" s="75"/>
      <c r="AE2455" s="86"/>
      <c r="AF2455" s="75"/>
      <c r="AH2455" s="86"/>
      <c r="AI2455" s="75"/>
      <c r="AK2455" s="86"/>
      <c r="AL2455" s="75"/>
    </row>
    <row r="2456" spans="1:38" x14ac:dyDescent="0.2">
      <c r="A2456" s="31"/>
      <c r="B2456" s="83"/>
      <c r="D2456" s="86"/>
      <c r="E2456" s="75"/>
      <c r="G2456" s="86"/>
      <c r="H2456" s="75"/>
      <c r="J2456" s="86"/>
      <c r="K2456" s="75"/>
      <c r="M2456" s="86"/>
      <c r="N2456" s="75"/>
      <c r="P2456" s="86"/>
      <c r="Q2456" s="75"/>
      <c r="S2456" s="86"/>
      <c r="T2456" s="75"/>
      <c r="V2456" s="86"/>
      <c r="W2456" s="75"/>
      <c r="Y2456" s="86"/>
      <c r="Z2456" s="75"/>
      <c r="AB2456" s="86"/>
      <c r="AC2456" s="75"/>
      <c r="AE2456" s="86"/>
      <c r="AF2456" s="75"/>
      <c r="AH2456" s="86"/>
      <c r="AI2456" s="75"/>
      <c r="AK2456" s="86"/>
      <c r="AL2456" s="75"/>
    </row>
    <row r="2457" spans="1:38" x14ac:dyDescent="0.2">
      <c r="A2457" s="31"/>
      <c r="B2457" s="83"/>
      <c r="D2457" s="86"/>
      <c r="E2457" s="75"/>
      <c r="G2457" s="86"/>
      <c r="H2457" s="75"/>
      <c r="J2457" s="86"/>
      <c r="K2457" s="75"/>
      <c r="M2457" s="86"/>
      <c r="N2457" s="75"/>
      <c r="P2457" s="86"/>
      <c r="Q2457" s="75"/>
      <c r="S2457" s="86"/>
      <c r="T2457" s="75"/>
      <c r="V2457" s="86"/>
      <c r="W2457" s="75"/>
      <c r="Y2457" s="86"/>
      <c r="Z2457" s="75"/>
      <c r="AB2457" s="86"/>
      <c r="AC2457" s="75"/>
      <c r="AE2457" s="86"/>
      <c r="AF2457" s="75"/>
      <c r="AH2457" s="86"/>
      <c r="AI2457" s="75"/>
      <c r="AK2457" s="86"/>
      <c r="AL2457" s="75"/>
    </row>
    <row r="2458" spans="1:38" x14ac:dyDescent="0.2">
      <c r="A2458" s="31"/>
      <c r="B2458" s="83"/>
      <c r="D2458" s="86"/>
      <c r="E2458" s="75"/>
      <c r="G2458" s="86"/>
      <c r="H2458" s="75"/>
      <c r="J2458" s="86"/>
      <c r="K2458" s="75"/>
      <c r="M2458" s="86"/>
      <c r="N2458" s="75"/>
      <c r="P2458" s="86"/>
      <c r="Q2458" s="75"/>
      <c r="S2458" s="86"/>
      <c r="T2458" s="75"/>
      <c r="V2458" s="86"/>
      <c r="W2458" s="75"/>
      <c r="Y2458" s="86"/>
      <c r="Z2458" s="75"/>
      <c r="AB2458" s="86"/>
      <c r="AC2458" s="75"/>
      <c r="AE2458" s="86"/>
      <c r="AF2458" s="75"/>
      <c r="AH2458" s="86"/>
      <c r="AI2458" s="75"/>
      <c r="AK2458" s="86"/>
      <c r="AL2458" s="75"/>
    </row>
    <row r="2459" spans="1:38" x14ac:dyDescent="0.2">
      <c r="A2459" s="31"/>
      <c r="B2459" s="83"/>
      <c r="D2459" s="86"/>
      <c r="E2459" s="75"/>
      <c r="G2459" s="86"/>
      <c r="H2459" s="75"/>
      <c r="J2459" s="86"/>
      <c r="K2459" s="75"/>
      <c r="M2459" s="86"/>
      <c r="N2459" s="75"/>
      <c r="P2459" s="86"/>
      <c r="Q2459" s="75"/>
      <c r="S2459" s="86"/>
      <c r="T2459" s="75"/>
      <c r="V2459" s="86"/>
      <c r="W2459" s="75"/>
      <c r="Y2459" s="86"/>
      <c r="Z2459" s="75"/>
      <c r="AB2459" s="86"/>
      <c r="AC2459" s="75"/>
      <c r="AE2459" s="86"/>
      <c r="AF2459" s="75"/>
      <c r="AH2459" s="86"/>
      <c r="AI2459" s="75"/>
      <c r="AK2459" s="86"/>
      <c r="AL2459" s="75"/>
    </row>
    <row r="2460" spans="1:38" x14ac:dyDescent="0.2">
      <c r="A2460" s="31"/>
      <c r="B2460" s="83"/>
      <c r="D2460" s="86"/>
      <c r="E2460" s="75"/>
      <c r="G2460" s="86"/>
      <c r="H2460" s="75"/>
      <c r="J2460" s="86"/>
      <c r="K2460" s="75"/>
      <c r="M2460" s="86"/>
      <c r="N2460" s="75"/>
      <c r="P2460" s="86"/>
      <c r="Q2460" s="75"/>
      <c r="S2460" s="86"/>
      <c r="T2460" s="75"/>
      <c r="V2460" s="86"/>
      <c r="W2460" s="75"/>
      <c r="Y2460" s="86"/>
      <c r="Z2460" s="75"/>
      <c r="AB2460" s="86"/>
      <c r="AC2460" s="75"/>
      <c r="AE2460" s="86"/>
      <c r="AF2460" s="75"/>
      <c r="AH2460" s="86"/>
      <c r="AI2460" s="75"/>
      <c r="AK2460" s="86"/>
      <c r="AL2460" s="75"/>
    </row>
    <row r="2461" spans="1:38" x14ac:dyDescent="0.2">
      <c r="A2461" s="31"/>
      <c r="B2461" s="83"/>
      <c r="D2461" s="86"/>
      <c r="E2461" s="75"/>
      <c r="G2461" s="86"/>
      <c r="H2461" s="75"/>
      <c r="J2461" s="86"/>
      <c r="K2461" s="75"/>
      <c r="M2461" s="86"/>
      <c r="N2461" s="75"/>
      <c r="P2461" s="86"/>
      <c r="Q2461" s="75"/>
      <c r="S2461" s="86"/>
      <c r="T2461" s="75"/>
      <c r="V2461" s="86"/>
      <c r="W2461" s="75"/>
      <c r="Y2461" s="86"/>
      <c r="Z2461" s="75"/>
      <c r="AB2461" s="86"/>
      <c r="AC2461" s="75"/>
      <c r="AE2461" s="86"/>
      <c r="AF2461" s="75"/>
      <c r="AH2461" s="86"/>
      <c r="AI2461" s="75"/>
      <c r="AK2461" s="86"/>
      <c r="AL2461" s="75"/>
    </row>
    <row r="2462" spans="1:38" x14ac:dyDescent="0.2">
      <c r="A2462" s="31"/>
      <c r="B2462" s="83"/>
      <c r="D2462" s="86"/>
      <c r="E2462" s="75"/>
      <c r="G2462" s="86"/>
      <c r="H2462" s="75"/>
      <c r="J2462" s="86"/>
      <c r="K2462" s="75"/>
      <c r="M2462" s="86"/>
      <c r="N2462" s="75"/>
      <c r="P2462" s="86"/>
      <c r="Q2462" s="75"/>
      <c r="S2462" s="86"/>
      <c r="T2462" s="75"/>
      <c r="V2462" s="86"/>
      <c r="W2462" s="75"/>
      <c r="Y2462" s="86"/>
      <c r="Z2462" s="75"/>
      <c r="AB2462" s="86"/>
      <c r="AC2462" s="75"/>
      <c r="AE2462" s="86"/>
      <c r="AF2462" s="75"/>
      <c r="AH2462" s="86"/>
      <c r="AI2462" s="75"/>
      <c r="AK2462" s="86"/>
      <c r="AL2462" s="75"/>
    </row>
    <row r="2463" spans="1:38" x14ac:dyDescent="0.2">
      <c r="A2463" s="31"/>
      <c r="B2463" s="83"/>
      <c r="D2463" s="86"/>
      <c r="E2463" s="75"/>
      <c r="G2463" s="86"/>
      <c r="H2463" s="75"/>
      <c r="J2463" s="86"/>
      <c r="K2463" s="75"/>
      <c r="M2463" s="86"/>
      <c r="N2463" s="75"/>
      <c r="P2463" s="86"/>
      <c r="Q2463" s="75"/>
      <c r="S2463" s="86"/>
      <c r="T2463" s="75"/>
      <c r="V2463" s="86"/>
      <c r="W2463" s="75"/>
      <c r="Y2463" s="86"/>
      <c r="Z2463" s="75"/>
      <c r="AB2463" s="86"/>
      <c r="AC2463" s="75"/>
      <c r="AE2463" s="86"/>
      <c r="AF2463" s="75"/>
      <c r="AH2463" s="86"/>
      <c r="AI2463" s="75"/>
      <c r="AK2463" s="86"/>
      <c r="AL2463" s="75"/>
    </row>
    <row r="2464" spans="1:38" x14ac:dyDescent="0.2">
      <c r="A2464" s="31"/>
      <c r="B2464" s="83"/>
      <c r="D2464" s="86"/>
      <c r="E2464" s="75"/>
      <c r="G2464" s="86"/>
      <c r="H2464" s="75"/>
      <c r="J2464" s="86"/>
      <c r="K2464" s="75"/>
      <c r="M2464" s="86"/>
      <c r="N2464" s="75"/>
      <c r="P2464" s="86"/>
      <c r="Q2464" s="75"/>
      <c r="S2464" s="86"/>
      <c r="T2464" s="75"/>
      <c r="V2464" s="86"/>
      <c r="W2464" s="75"/>
      <c r="Y2464" s="86"/>
      <c r="Z2464" s="75"/>
      <c r="AB2464" s="86"/>
      <c r="AC2464" s="75"/>
      <c r="AE2464" s="86"/>
      <c r="AF2464" s="75"/>
      <c r="AH2464" s="86"/>
      <c r="AI2464" s="75"/>
      <c r="AK2464" s="86"/>
      <c r="AL2464" s="75"/>
    </row>
    <row r="2465" spans="1:38" x14ac:dyDescent="0.2">
      <c r="A2465" s="31"/>
      <c r="B2465" s="83"/>
      <c r="D2465" s="86"/>
      <c r="E2465" s="75"/>
      <c r="G2465" s="86"/>
      <c r="H2465" s="75"/>
      <c r="J2465" s="86"/>
      <c r="K2465" s="75"/>
      <c r="M2465" s="86"/>
      <c r="N2465" s="75"/>
      <c r="P2465" s="86"/>
      <c r="Q2465" s="75"/>
      <c r="S2465" s="86"/>
      <c r="T2465" s="75"/>
      <c r="V2465" s="86"/>
      <c r="W2465" s="75"/>
      <c r="Y2465" s="86"/>
      <c r="Z2465" s="75"/>
      <c r="AB2465" s="86"/>
      <c r="AC2465" s="75"/>
      <c r="AE2465" s="86"/>
      <c r="AF2465" s="75"/>
      <c r="AH2465" s="86"/>
      <c r="AI2465" s="75"/>
      <c r="AK2465" s="86"/>
      <c r="AL2465" s="75"/>
    </row>
    <row r="2466" spans="1:38" x14ac:dyDescent="0.2">
      <c r="A2466" s="31"/>
      <c r="B2466" s="83"/>
      <c r="D2466" s="86"/>
      <c r="E2466" s="75"/>
      <c r="G2466" s="86"/>
      <c r="H2466" s="75"/>
      <c r="J2466" s="86"/>
      <c r="K2466" s="75"/>
      <c r="M2466" s="86"/>
      <c r="N2466" s="75"/>
      <c r="P2466" s="86"/>
      <c r="Q2466" s="75"/>
      <c r="S2466" s="86"/>
      <c r="T2466" s="75"/>
      <c r="V2466" s="86"/>
      <c r="W2466" s="75"/>
      <c r="Y2466" s="86"/>
      <c r="Z2466" s="75"/>
      <c r="AB2466" s="86"/>
      <c r="AC2466" s="75"/>
      <c r="AE2466" s="86"/>
      <c r="AF2466" s="75"/>
      <c r="AH2466" s="86"/>
      <c r="AI2466" s="75"/>
      <c r="AK2466" s="86"/>
      <c r="AL2466" s="75"/>
    </row>
    <row r="2467" spans="1:38" x14ac:dyDescent="0.2">
      <c r="A2467" s="31"/>
      <c r="B2467" s="83"/>
      <c r="D2467" s="86"/>
      <c r="E2467" s="75"/>
      <c r="G2467" s="86"/>
      <c r="H2467" s="75"/>
      <c r="J2467" s="86"/>
      <c r="K2467" s="75"/>
      <c r="M2467" s="86"/>
      <c r="N2467" s="75"/>
      <c r="P2467" s="86"/>
      <c r="Q2467" s="75"/>
      <c r="S2467" s="86"/>
      <c r="T2467" s="75"/>
      <c r="V2467" s="86"/>
      <c r="W2467" s="75"/>
      <c r="Y2467" s="86"/>
      <c r="Z2467" s="75"/>
      <c r="AB2467" s="86"/>
      <c r="AC2467" s="75"/>
      <c r="AE2467" s="86"/>
      <c r="AF2467" s="75"/>
      <c r="AH2467" s="86"/>
      <c r="AI2467" s="75"/>
      <c r="AK2467" s="86"/>
      <c r="AL2467" s="75"/>
    </row>
    <row r="2468" spans="1:38" x14ac:dyDescent="0.2">
      <c r="A2468" s="31"/>
      <c r="B2468" s="83"/>
      <c r="D2468" s="86"/>
      <c r="E2468" s="75"/>
      <c r="G2468" s="86"/>
      <c r="H2468" s="75"/>
      <c r="J2468" s="86"/>
      <c r="K2468" s="75"/>
      <c r="M2468" s="86"/>
      <c r="N2468" s="75"/>
      <c r="P2468" s="86"/>
      <c r="Q2468" s="75"/>
      <c r="S2468" s="86"/>
      <c r="T2468" s="75"/>
      <c r="V2468" s="86"/>
      <c r="W2468" s="75"/>
      <c r="Y2468" s="86"/>
      <c r="Z2468" s="75"/>
      <c r="AB2468" s="86"/>
      <c r="AC2468" s="75"/>
      <c r="AE2468" s="86"/>
      <c r="AF2468" s="75"/>
      <c r="AH2468" s="86"/>
      <c r="AI2468" s="75"/>
      <c r="AK2468" s="86"/>
      <c r="AL2468" s="75"/>
    </row>
    <row r="2469" spans="1:38" x14ac:dyDescent="0.2">
      <c r="A2469" s="31"/>
      <c r="B2469" s="83"/>
      <c r="D2469" s="86"/>
      <c r="E2469" s="75"/>
      <c r="G2469" s="86"/>
      <c r="H2469" s="75"/>
      <c r="J2469" s="86"/>
      <c r="K2469" s="75"/>
      <c r="M2469" s="86"/>
      <c r="N2469" s="75"/>
      <c r="P2469" s="86"/>
      <c r="Q2469" s="75"/>
      <c r="S2469" s="86"/>
      <c r="T2469" s="75"/>
      <c r="V2469" s="86"/>
      <c r="W2469" s="75"/>
      <c r="Y2469" s="86"/>
      <c r="Z2469" s="75"/>
      <c r="AB2469" s="86"/>
      <c r="AC2469" s="75"/>
      <c r="AE2469" s="86"/>
      <c r="AF2469" s="75"/>
      <c r="AH2469" s="86"/>
      <c r="AI2469" s="75"/>
      <c r="AK2469" s="86"/>
      <c r="AL2469" s="75"/>
    </row>
    <row r="2470" spans="1:38" x14ac:dyDescent="0.2">
      <c r="A2470" s="31"/>
      <c r="B2470" s="83"/>
      <c r="D2470" s="86"/>
      <c r="E2470" s="75"/>
      <c r="G2470" s="86"/>
      <c r="H2470" s="75"/>
      <c r="J2470" s="86"/>
      <c r="K2470" s="75"/>
      <c r="M2470" s="86"/>
      <c r="N2470" s="75"/>
      <c r="P2470" s="86"/>
      <c r="Q2470" s="75"/>
      <c r="S2470" s="86"/>
      <c r="T2470" s="75"/>
      <c r="V2470" s="86"/>
      <c r="W2470" s="75"/>
      <c r="Y2470" s="86"/>
      <c r="Z2470" s="75"/>
      <c r="AB2470" s="86"/>
      <c r="AC2470" s="75"/>
      <c r="AE2470" s="86"/>
      <c r="AF2470" s="75"/>
      <c r="AH2470" s="86"/>
      <c r="AI2470" s="75"/>
      <c r="AK2470" s="86"/>
      <c r="AL2470" s="75"/>
    </row>
    <row r="2471" spans="1:38" x14ac:dyDescent="0.2">
      <c r="A2471" s="31"/>
      <c r="B2471" s="83"/>
      <c r="D2471" s="86"/>
      <c r="E2471" s="75"/>
      <c r="G2471" s="86"/>
      <c r="H2471" s="75"/>
      <c r="J2471" s="86"/>
      <c r="K2471" s="75"/>
      <c r="M2471" s="86"/>
      <c r="N2471" s="75"/>
      <c r="P2471" s="86"/>
      <c r="Q2471" s="75"/>
      <c r="S2471" s="86"/>
      <c r="T2471" s="75"/>
      <c r="V2471" s="86"/>
      <c r="W2471" s="75"/>
      <c r="Y2471" s="86"/>
      <c r="Z2471" s="75"/>
      <c r="AB2471" s="86"/>
      <c r="AC2471" s="75"/>
      <c r="AE2471" s="86"/>
      <c r="AF2471" s="75"/>
      <c r="AH2471" s="86"/>
      <c r="AI2471" s="75"/>
      <c r="AK2471" s="86"/>
      <c r="AL2471" s="75"/>
    </row>
    <row r="2472" spans="1:38" x14ac:dyDescent="0.2">
      <c r="A2472" s="31"/>
      <c r="B2472" s="83"/>
      <c r="D2472" s="86"/>
      <c r="E2472" s="75"/>
      <c r="G2472" s="86"/>
      <c r="H2472" s="75"/>
      <c r="J2472" s="86"/>
      <c r="K2472" s="75"/>
      <c r="M2472" s="86"/>
      <c r="N2472" s="75"/>
      <c r="P2472" s="86"/>
      <c r="Q2472" s="75"/>
      <c r="S2472" s="86"/>
      <c r="T2472" s="75"/>
      <c r="V2472" s="86"/>
      <c r="W2472" s="75"/>
      <c r="Y2472" s="86"/>
      <c r="Z2472" s="75"/>
      <c r="AB2472" s="86"/>
      <c r="AC2472" s="75"/>
      <c r="AE2472" s="86"/>
      <c r="AF2472" s="75"/>
      <c r="AH2472" s="86"/>
      <c r="AI2472" s="75"/>
      <c r="AK2472" s="86"/>
      <c r="AL2472" s="75"/>
    </row>
    <row r="2473" spans="1:38" x14ac:dyDescent="0.2">
      <c r="A2473" s="31"/>
      <c r="B2473" s="83"/>
      <c r="D2473" s="86"/>
      <c r="E2473" s="75"/>
      <c r="G2473" s="86"/>
      <c r="H2473" s="75"/>
      <c r="J2473" s="86"/>
      <c r="K2473" s="75"/>
      <c r="M2473" s="86"/>
      <c r="N2473" s="75"/>
      <c r="P2473" s="86"/>
      <c r="Q2473" s="75"/>
      <c r="S2473" s="86"/>
      <c r="T2473" s="75"/>
      <c r="V2473" s="86"/>
      <c r="W2473" s="75"/>
      <c r="Y2473" s="86"/>
      <c r="Z2473" s="75"/>
      <c r="AB2473" s="86"/>
      <c r="AC2473" s="75"/>
      <c r="AE2473" s="86"/>
      <c r="AF2473" s="75"/>
      <c r="AH2473" s="86"/>
      <c r="AI2473" s="75"/>
      <c r="AK2473" s="86"/>
      <c r="AL2473" s="75"/>
    </row>
    <row r="2474" spans="1:38" x14ac:dyDescent="0.2">
      <c r="A2474" s="31"/>
      <c r="B2474" s="83"/>
      <c r="D2474" s="86"/>
      <c r="E2474" s="75"/>
      <c r="G2474" s="86"/>
      <c r="H2474" s="75"/>
      <c r="J2474" s="86"/>
      <c r="K2474" s="75"/>
      <c r="M2474" s="86"/>
      <c r="N2474" s="75"/>
      <c r="P2474" s="86"/>
      <c r="Q2474" s="75"/>
      <c r="S2474" s="86"/>
      <c r="T2474" s="75"/>
      <c r="V2474" s="86"/>
      <c r="W2474" s="75"/>
      <c r="Y2474" s="86"/>
      <c r="Z2474" s="75"/>
      <c r="AB2474" s="86"/>
      <c r="AC2474" s="75"/>
      <c r="AE2474" s="86"/>
      <c r="AF2474" s="75"/>
      <c r="AH2474" s="86"/>
      <c r="AI2474" s="75"/>
      <c r="AK2474" s="86"/>
      <c r="AL2474" s="75"/>
    </row>
    <row r="2475" spans="1:38" x14ac:dyDescent="0.2">
      <c r="A2475" s="31"/>
      <c r="B2475" s="83"/>
      <c r="D2475" s="86"/>
      <c r="E2475" s="75"/>
      <c r="G2475" s="86"/>
      <c r="H2475" s="75"/>
      <c r="J2475" s="86"/>
      <c r="K2475" s="75"/>
      <c r="M2475" s="86"/>
      <c r="N2475" s="75"/>
      <c r="P2475" s="86"/>
      <c r="Q2475" s="75"/>
      <c r="S2475" s="86"/>
      <c r="T2475" s="75"/>
      <c r="V2475" s="86"/>
      <c r="W2475" s="75"/>
      <c r="Y2475" s="86"/>
      <c r="Z2475" s="75"/>
      <c r="AB2475" s="86"/>
      <c r="AC2475" s="75"/>
      <c r="AE2475" s="86"/>
      <c r="AF2475" s="75"/>
      <c r="AH2475" s="86"/>
      <c r="AI2475" s="75"/>
      <c r="AK2475" s="86"/>
      <c r="AL2475" s="75"/>
    </row>
    <row r="2476" spans="1:38" x14ac:dyDescent="0.2">
      <c r="A2476" s="31"/>
      <c r="B2476" s="83"/>
      <c r="D2476" s="86"/>
      <c r="E2476" s="75"/>
      <c r="G2476" s="86"/>
      <c r="H2476" s="75"/>
      <c r="J2476" s="86"/>
      <c r="K2476" s="75"/>
      <c r="M2476" s="86"/>
      <c r="N2476" s="75"/>
      <c r="P2476" s="86"/>
      <c r="Q2476" s="75"/>
      <c r="S2476" s="86"/>
      <c r="T2476" s="75"/>
      <c r="V2476" s="86"/>
      <c r="W2476" s="75"/>
      <c r="Y2476" s="86"/>
      <c r="Z2476" s="75"/>
      <c r="AB2476" s="86"/>
      <c r="AC2476" s="75"/>
      <c r="AE2476" s="86"/>
      <c r="AF2476" s="75"/>
      <c r="AH2476" s="86"/>
      <c r="AI2476" s="75"/>
      <c r="AK2476" s="86"/>
      <c r="AL2476" s="75"/>
    </row>
    <row r="2477" spans="1:38" x14ac:dyDescent="0.2">
      <c r="A2477" s="31"/>
      <c r="B2477" s="83"/>
      <c r="D2477" s="86"/>
      <c r="E2477" s="75"/>
      <c r="G2477" s="86"/>
      <c r="H2477" s="75"/>
      <c r="J2477" s="86"/>
      <c r="K2477" s="75"/>
      <c r="M2477" s="86"/>
      <c r="N2477" s="75"/>
      <c r="P2477" s="86"/>
      <c r="Q2477" s="75"/>
      <c r="S2477" s="86"/>
      <c r="T2477" s="75"/>
      <c r="V2477" s="86"/>
      <c r="W2477" s="75"/>
      <c r="Y2477" s="86"/>
      <c r="Z2477" s="75"/>
      <c r="AB2477" s="86"/>
      <c r="AC2477" s="75"/>
      <c r="AE2477" s="86"/>
      <c r="AF2477" s="75"/>
      <c r="AH2477" s="86"/>
      <c r="AI2477" s="75"/>
      <c r="AK2477" s="86"/>
      <c r="AL2477" s="75"/>
    </row>
    <row r="2478" spans="1:38" x14ac:dyDescent="0.2">
      <c r="A2478" s="31"/>
      <c r="B2478" s="83"/>
      <c r="D2478" s="86"/>
      <c r="E2478" s="75"/>
      <c r="G2478" s="86"/>
      <c r="H2478" s="75"/>
      <c r="J2478" s="86"/>
      <c r="K2478" s="75"/>
      <c r="M2478" s="86"/>
      <c r="N2478" s="75"/>
      <c r="P2478" s="86"/>
      <c r="Q2478" s="75"/>
      <c r="S2478" s="86"/>
      <c r="T2478" s="75"/>
      <c r="V2478" s="86"/>
      <c r="W2478" s="75"/>
      <c r="Y2478" s="86"/>
      <c r="Z2478" s="75"/>
      <c r="AB2478" s="86"/>
      <c r="AC2478" s="75"/>
      <c r="AE2478" s="86"/>
      <c r="AF2478" s="75"/>
      <c r="AH2478" s="86"/>
      <c r="AI2478" s="75"/>
      <c r="AK2478" s="86"/>
      <c r="AL2478" s="75"/>
    </row>
    <row r="2479" spans="1:38" x14ac:dyDescent="0.2">
      <c r="A2479" s="31"/>
      <c r="B2479" s="83"/>
      <c r="D2479" s="86"/>
      <c r="E2479" s="75"/>
      <c r="G2479" s="86"/>
      <c r="H2479" s="75"/>
      <c r="J2479" s="86"/>
      <c r="K2479" s="75"/>
      <c r="M2479" s="86"/>
      <c r="N2479" s="75"/>
      <c r="P2479" s="86"/>
      <c r="Q2479" s="75"/>
      <c r="S2479" s="86"/>
      <c r="T2479" s="75"/>
      <c r="V2479" s="86"/>
      <c r="W2479" s="75"/>
      <c r="Y2479" s="86"/>
      <c r="Z2479" s="75"/>
      <c r="AB2479" s="86"/>
      <c r="AC2479" s="75"/>
      <c r="AE2479" s="86"/>
      <c r="AF2479" s="75"/>
      <c r="AH2479" s="86"/>
      <c r="AI2479" s="75"/>
      <c r="AK2479" s="86"/>
      <c r="AL2479" s="75"/>
    </row>
    <row r="2480" spans="1:38" x14ac:dyDescent="0.2">
      <c r="A2480" s="31"/>
      <c r="B2480" s="83"/>
      <c r="D2480" s="86"/>
      <c r="E2480" s="75"/>
      <c r="G2480" s="86"/>
      <c r="H2480" s="75"/>
      <c r="J2480" s="86"/>
      <c r="K2480" s="75"/>
      <c r="M2480" s="86"/>
      <c r="N2480" s="75"/>
      <c r="P2480" s="86"/>
      <c r="Q2480" s="75"/>
      <c r="S2480" s="86"/>
      <c r="T2480" s="75"/>
      <c r="V2480" s="86"/>
      <c r="W2480" s="75"/>
      <c r="Y2480" s="86"/>
      <c r="Z2480" s="75"/>
      <c r="AB2480" s="86"/>
      <c r="AC2480" s="75"/>
      <c r="AE2480" s="86"/>
      <c r="AF2480" s="75"/>
      <c r="AH2480" s="86"/>
      <c r="AI2480" s="75"/>
      <c r="AK2480" s="86"/>
      <c r="AL2480" s="75"/>
    </row>
    <row r="2481" spans="1:38" x14ac:dyDescent="0.2">
      <c r="A2481" s="31"/>
      <c r="B2481" s="83"/>
      <c r="D2481" s="86"/>
      <c r="E2481" s="75"/>
      <c r="G2481" s="86"/>
      <c r="H2481" s="75"/>
      <c r="J2481" s="86"/>
      <c r="K2481" s="75"/>
      <c r="M2481" s="86"/>
      <c r="N2481" s="75"/>
      <c r="P2481" s="86"/>
      <c r="Q2481" s="75"/>
      <c r="S2481" s="86"/>
      <c r="T2481" s="75"/>
      <c r="V2481" s="86"/>
      <c r="W2481" s="75"/>
      <c r="Y2481" s="86"/>
      <c r="Z2481" s="75"/>
      <c r="AB2481" s="86"/>
      <c r="AC2481" s="75"/>
      <c r="AE2481" s="86"/>
      <c r="AF2481" s="75"/>
      <c r="AH2481" s="86"/>
      <c r="AI2481" s="75"/>
      <c r="AK2481" s="86"/>
      <c r="AL2481" s="75"/>
    </row>
    <row r="2482" spans="1:38" x14ac:dyDescent="0.2">
      <c r="A2482" s="31"/>
      <c r="B2482" s="83"/>
      <c r="D2482" s="86"/>
      <c r="E2482" s="75"/>
      <c r="G2482" s="86"/>
      <c r="H2482" s="75"/>
      <c r="J2482" s="86"/>
      <c r="K2482" s="75"/>
      <c r="M2482" s="86"/>
      <c r="N2482" s="75"/>
      <c r="P2482" s="86"/>
      <c r="Q2482" s="75"/>
      <c r="S2482" s="86"/>
      <c r="T2482" s="75"/>
      <c r="V2482" s="86"/>
      <c r="W2482" s="75"/>
      <c r="Y2482" s="86"/>
      <c r="Z2482" s="75"/>
      <c r="AB2482" s="86"/>
      <c r="AC2482" s="75"/>
      <c r="AE2482" s="86"/>
      <c r="AF2482" s="75"/>
      <c r="AH2482" s="86"/>
      <c r="AI2482" s="75"/>
      <c r="AK2482" s="86"/>
      <c r="AL2482" s="75"/>
    </row>
    <row r="2483" spans="1:38" x14ac:dyDescent="0.2">
      <c r="A2483" s="31"/>
      <c r="B2483" s="83"/>
      <c r="D2483" s="86"/>
      <c r="E2483" s="75"/>
      <c r="G2483" s="86"/>
      <c r="H2483" s="75"/>
      <c r="J2483" s="86"/>
      <c r="K2483" s="75"/>
      <c r="M2483" s="86"/>
      <c r="N2483" s="75"/>
      <c r="P2483" s="86"/>
      <c r="Q2483" s="75"/>
      <c r="S2483" s="86"/>
      <c r="T2483" s="75"/>
      <c r="V2483" s="86"/>
      <c r="W2483" s="75"/>
      <c r="Y2483" s="86"/>
      <c r="Z2483" s="75"/>
      <c r="AB2483" s="86"/>
      <c r="AC2483" s="75"/>
      <c r="AE2483" s="86"/>
      <c r="AF2483" s="75"/>
      <c r="AH2483" s="86"/>
      <c r="AI2483" s="75"/>
      <c r="AK2483" s="86"/>
      <c r="AL2483" s="75"/>
    </row>
    <row r="2484" spans="1:38" x14ac:dyDescent="0.2">
      <c r="A2484" s="31"/>
      <c r="B2484" s="83"/>
      <c r="D2484" s="86"/>
      <c r="E2484" s="75"/>
      <c r="G2484" s="86"/>
      <c r="H2484" s="75"/>
      <c r="J2484" s="86"/>
      <c r="K2484" s="75"/>
      <c r="M2484" s="86"/>
      <c r="N2484" s="75"/>
      <c r="P2484" s="86"/>
      <c r="Q2484" s="75"/>
      <c r="S2484" s="86"/>
      <c r="T2484" s="75"/>
      <c r="V2484" s="86"/>
      <c r="W2484" s="75"/>
      <c r="Y2484" s="86"/>
      <c r="Z2484" s="75"/>
      <c r="AB2484" s="86"/>
      <c r="AC2484" s="75"/>
      <c r="AE2484" s="86"/>
      <c r="AF2484" s="75"/>
      <c r="AH2484" s="86"/>
      <c r="AI2484" s="75"/>
      <c r="AK2484" s="86"/>
      <c r="AL2484" s="75"/>
    </row>
    <row r="2485" spans="1:38" x14ac:dyDescent="0.2">
      <c r="A2485" s="31"/>
      <c r="B2485" s="83"/>
      <c r="D2485" s="86"/>
      <c r="E2485" s="75"/>
      <c r="G2485" s="86"/>
      <c r="H2485" s="75"/>
      <c r="J2485" s="86"/>
      <c r="K2485" s="75"/>
      <c r="M2485" s="86"/>
      <c r="N2485" s="75"/>
      <c r="P2485" s="86"/>
      <c r="Q2485" s="75"/>
      <c r="S2485" s="86"/>
      <c r="T2485" s="75"/>
      <c r="V2485" s="86"/>
      <c r="W2485" s="75"/>
      <c r="Y2485" s="86"/>
      <c r="Z2485" s="75"/>
      <c r="AB2485" s="86"/>
      <c r="AC2485" s="75"/>
      <c r="AE2485" s="86"/>
      <c r="AF2485" s="75"/>
      <c r="AH2485" s="86"/>
      <c r="AI2485" s="75"/>
      <c r="AK2485" s="86"/>
      <c r="AL2485" s="75"/>
    </row>
    <row r="2486" spans="1:38" x14ac:dyDescent="0.2">
      <c r="A2486" s="31"/>
      <c r="B2486" s="83"/>
      <c r="D2486" s="86"/>
      <c r="E2486" s="75"/>
      <c r="G2486" s="86"/>
      <c r="H2486" s="75"/>
      <c r="J2486" s="86"/>
      <c r="K2486" s="75"/>
      <c r="M2486" s="86"/>
      <c r="N2486" s="75"/>
      <c r="P2486" s="86"/>
      <c r="Q2486" s="75"/>
      <c r="S2486" s="86"/>
      <c r="T2486" s="75"/>
      <c r="V2486" s="86"/>
      <c r="W2486" s="75"/>
      <c r="Y2486" s="86"/>
      <c r="Z2486" s="75"/>
      <c r="AB2486" s="86"/>
      <c r="AC2486" s="75"/>
      <c r="AE2486" s="86"/>
      <c r="AF2486" s="75"/>
      <c r="AH2486" s="86"/>
      <c r="AI2486" s="75"/>
      <c r="AK2486" s="86"/>
      <c r="AL2486" s="75"/>
    </row>
    <row r="2487" spans="1:38" x14ac:dyDescent="0.2">
      <c r="A2487" s="31"/>
      <c r="B2487" s="83"/>
      <c r="D2487" s="86"/>
      <c r="E2487" s="75"/>
      <c r="G2487" s="86"/>
      <c r="H2487" s="75"/>
      <c r="J2487" s="86"/>
      <c r="K2487" s="75"/>
      <c r="M2487" s="86"/>
      <c r="N2487" s="75"/>
      <c r="P2487" s="86"/>
      <c r="Q2487" s="75"/>
      <c r="S2487" s="86"/>
      <c r="T2487" s="75"/>
      <c r="V2487" s="86"/>
      <c r="W2487" s="75"/>
      <c r="Y2487" s="86"/>
      <c r="Z2487" s="75"/>
      <c r="AB2487" s="86"/>
      <c r="AC2487" s="75"/>
      <c r="AE2487" s="86"/>
      <c r="AF2487" s="75"/>
      <c r="AH2487" s="86"/>
      <c r="AI2487" s="75"/>
      <c r="AK2487" s="86"/>
      <c r="AL2487" s="75"/>
    </row>
    <row r="2488" spans="1:38" x14ac:dyDescent="0.2">
      <c r="A2488" s="31"/>
      <c r="B2488" s="83"/>
      <c r="D2488" s="86"/>
      <c r="E2488" s="75"/>
      <c r="G2488" s="86"/>
      <c r="H2488" s="75"/>
      <c r="J2488" s="86"/>
      <c r="K2488" s="75"/>
      <c r="M2488" s="86"/>
      <c r="N2488" s="75"/>
      <c r="P2488" s="86"/>
      <c r="Q2488" s="75"/>
      <c r="S2488" s="86"/>
      <c r="T2488" s="75"/>
      <c r="V2488" s="86"/>
      <c r="W2488" s="75"/>
      <c r="Y2488" s="86"/>
      <c r="Z2488" s="75"/>
      <c r="AB2488" s="86"/>
      <c r="AC2488" s="75"/>
      <c r="AE2488" s="86"/>
      <c r="AF2488" s="75"/>
      <c r="AH2488" s="86"/>
      <c r="AI2488" s="75"/>
      <c r="AK2488" s="86"/>
      <c r="AL2488" s="75"/>
    </row>
    <row r="2489" spans="1:38" x14ac:dyDescent="0.2">
      <c r="A2489" s="31"/>
      <c r="B2489" s="83"/>
      <c r="D2489" s="86"/>
      <c r="E2489" s="75"/>
      <c r="G2489" s="86"/>
      <c r="H2489" s="75"/>
      <c r="J2489" s="86"/>
      <c r="K2489" s="75"/>
      <c r="M2489" s="86"/>
      <c r="N2489" s="75"/>
      <c r="P2489" s="86"/>
      <c r="Q2489" s="75"/>
      <c r="S2489" s="86"/>
      <c r="T2489" s="75"/>
      <c r="V2489" s="86"/>
      <c r="W2489" s="75"/>
      <c r="Y2489" s="86"/>
      <c r="Z2489" s="75"/>
      <c r="AB2489" s="86"/>
      <c r="AC2489" s="75"/>
      <c r="AE2489" s="86"/>
      <c r="AF2489" s="75"/>
      <c r="AH2489" s="86"/>
      <c r="AI2489" s="75"/>
      <c r="AK2489" s="86"/>
      <c r="AL2489" s="75"/>
    </row>
    <row r="2490" spans="1:38" x14ac:dyDescent="0.2">
      <c r="A2490" s="31"/>
      <c r="B2490" s="83"/>
      <c r="D2490" s="86"/>
      <c r="E2490" s="75"/>
      <c r="G2490" s="86"/>
      <c r="H2490" s="75"/>
      <c r="J2490" s="86"/>
      <c r="K2490" s="75"/>
      <c r="M2490" s="86"/>
      <c r="N2490" s="75"/>
      <c r="P2490" s="86"/>
      <c r="Q2490" s="75"/>
      <c r="S2490" s="86"/>
      <c r="T2490" s="75"/>
      <c r="V2490" s="86"/>
      <c r="W2490" s="75"/>
      <c r="Y2490" s="86"/>
      <c r="Z2490" s="75"/>
      <c r="AB2490" s="86"/>
      <c r="AC2490" s="75"/>
      <c r="AE2490" s="86"/>
      <c r="AF2490" s="75"/>
      <c r="AH2490" s="86"/>
      <c r="AI2490" s="75"/>
      <c r="AK2490" s="86"/>
      <c r="AL2490" s="75"/>
    </row>
    <row r="2491" spans="1:38" x14ac:dyDescent="0.2">
      <c r="A2491" s="31"/>
      <c r="B2491" s="83"/>
      <c r="D2491" s="86"/>
      <c r="E2491" s="75"/>
      <c r="G2491" s="86"/>
      <c r="H2491" s="75"/>
      <c r="J2491" s="86"/>
      <c r="K2491" s="75"/>
      <c r="M2491" s="86"/>
      <c r="N2491" s="75"/>
      <c r="P2491" s="86"/>
      <c r="Q2491" s="75"/>
      <c r="S2491" s="86"/>
      <c r="T2491" s="75"/>
      <c r="V2491" s="86"/>
      <c r="W2491" s="75"/>
      <c r="Y2491" s="86"/>
      <c r="Z2491" s="75"/>
      <c r="AB2491" s="86"/>
      <c r="AC2491" s="75"/>
      <c r="AE2491" s="86"/>
      <c r="AF2491" s="75"/>
      <c r="AH2491" s="86"/>
      <c r="AI2491" s="75"/>
      <c r="AK2491" s="86"/>
      <c r="AL2491" s="75"/>
    </row>
    <row r="2492" spans="1:38" x14ac:dyDescent="0.2">
      <c r="A2492" s="31"/>
      <c r="B2492" s="83"/>
      <c r="D2492" s="86"/>
      <c r="E2492" s="75"/>
      <c r="G2492" s="86"/>
      <c r="H2492" s="75"/>
      <c r="J2492" s="86"/>
      <c r="K2492" s="75"/>
      <c r="M2492" s="86"/>
      <c r="N2492" s="75"/>
      <c r="P2492" s="86"/>
      <c r="Q2492" s="75"/>
      <c r="S2492" s="86"/>
      <c r="T2492" s="75"/>
      <c r="V2492" s="86"/>
      <c r="W2492" s="75"/>
      <c r="Y2492" s="86"/>
      <c r="Z2492" s="75"/>
      <c r="AB2492" s="86"/>
      <c r="AC2492" s="75"/>
      <c r="AE2492" s="86"/>
      <c r="AF2492" s="75"/>
      <c r="AH2492" s="86"/>
      <c r="AI2492" s="75"/>
      <c r="AK2492" s="86"/>
      <c r="AL2492" s="75"/>
    </row>
    <row r="2493" spans="1:38" x14ac:dyDescent="0.2">
      <c r="A2493" s="31"/>
      <c r="B2493" s="83"/>
      <c r="D2493" s="86"/>
      <c r="E2493" s="75"/>
      <c r="G2493" s="86"/>
      <c r="H2493" s="75"/>
      <c r="J2493" s="86"/>
      <c r="K2493" s="75"/>
      <c r="M2493" s="86"/>
      <c r="N2493" s="75"/>
      <c r="P2493" s="86"/>
      <c r="Q2493" s="75"/>
      <c r="S2493" s="86"/>
      <c r="T2493" s="75"/>
      <c r="V2493" s="86"/>
      <c r="W2493" s="75"/>
      <c r="Y2493" s="86"/>
      <c r="Z2493" s="75"/>
      <c r="AB2493" s="86"/>
      <c r="AC2493" s="75"/>
      <c r="AE2493" s="86"/>
      <c r="AF2493" s="75"/>
      <c r="AH2493" s="86"/>
      <c r="AI2493" s="75"/>
      <c r="AK2493" s="86"/>
      <c r="AL2493" s="75"/>
    </row>
    <row r="2494" spans="1:38" x14ac:dyDescent="0.2">
      <c r="A2494" s="31"/>
      <c r="B2494" s="83"/>
      <c r="D2494" s="86"/>
      <c r="E2494" s="75"/>
      <c r="G2494" s="86"/>
      <c r="H2494" s="75"/>
      <c r="J2494" s="86"/>
      <c r="K2494" s="75"/>
      <c r="M2494" s="86"/>
      <c r="N2494" s="75"/>
      <c r="P2494" s="86"/>
      <c r="Q2494" s="75"/>
      <c r="S2494" s="86"/>
      <c r="T2494" s="75"/>
      <c r="V2494" s="86"/>
      <c r="W2494" s="75"/>
      <c r="Y2494" s="86"/>
      <c r="Z2494" s="75"/>
      <c r="AB2494" s="86"/>
      <c r="AC2494" s="75"/>
      <c r="AE2494" s="86"/>
      <c r="AF2494" s="75"/>
      <c r="AH2494" s="86"/>
      <c r="AI2494" s="75"/>
      <c r="AK2494" s="86"/>
      <c r="AL2494" s="75"/>
    </row>
    <row r="2495" spans="1:38" x14ac:dyDescent="0.2">
      <c r="A2495" s="31"/>
      <c r="B2495" s="83"/>
      <c r="D2495" s="86"/>
      <c r="E2495" s="75"/>
      <c r="G2495" s="86"/>
      <c r="H2495" s="75"/>
      <c r="J2495" s="86"/>
      <c r="K2495" s="75"/>
      <c r="M2495" s="86"/>
      <c r="N2495" s="75"/>
      <c r="P2495" s="86"/>
      <c r="Q2495" s="75"/>
      <c r="S2495" s="86"/>
      <c r="T2495" s="75"/>
      <c r="V2495" s="86"/>
      <c r="W2495" s="75"/>
      <c r="Y2495" s="86"/>
      <c r="Z2495" s="75"/>
      <c r="AB2495" s="86"/>
      <c r="AC2495" s="75"/>
      <c r="AE2495" s="86"/>
      <c r="AF2495" s="75"/>
      <c r="AH2495" s="86"/>
      <c r="AI2495" s="75"/>
      <c r="AK2495" s="86"/>
      <c r="AL2495" s="75"/>
    </row>
    <row r="2496" spans="1:38" x14ac:dyDescent="0.2">
      <c r="A2496" s="31"/>
      <c r="B2496" s="83"/>
      <c r="D2496" s="86"/>
      <c r="E2496" s="75"/>
      <c r="G2496" s="86"/>
      <c r="H2496" s="75"/>
      <c r="J2496" s="86"/>
      <c r="K2496" s="75"/>
      <c r="M2496" s="86"/>
      <c r="N2496" s="75"/>
      <c r="P2496" s="86"/>
      <c r="Q2496" s="75"/>
      <c r="S2496" s="86"/>
      <c r="T2496" s="75"/>
      <c r="V2496" s="86"/>
      <c r="W2496" s="75"/>
      <c r="Y2496" s="86"/>
      <c r="Z2496" s="75"/>
      <c r="AB2496" s="86"/>
      <c r="AC2496" s="75"/>
      <c r="AE2496" s="86"/>
      <c r="AF2496" s="75"/>
      <c r="AH2496" s="86"/>
      <c r="AI2496" s="75"/>
      <c r="AK2496" s="86"/>
      <c r="AL2496" s="75"/>
    </row>
    <row r="2497" spans="1:38" x14ac:dyDescent="0.2">
      <c r="A2497" s="31"/>
      <c r="B2497" s="83"/>
      <c r="D2497" s="86"/>
      <c r="E2497" s="75"/>
      <c r="G2497" s="86"/>
      <c r="H2497" s="75"/>
      <c r="J2497" s="86"/>
      <c r="K2497" s="75"/>
      <c r="M2497" s="86"/>
      <c r="N2497" s="75"/>
      <c r="P2497" s="86"/>
      <c r="Q2497" s="75"/>
      <c r="S2497" s="86"/>
      <c r="T2497" s="75"/>
      <c r="V2497" s="86"/>
      <c r="W2497" s="75"/>
      <c r="Y2497" s="86"/>
      <c r="Z2497" s="75"/>
      <c r="AB2497" s="86"/>
      <c r="AC2497" s="75"/>
      <c r="AE2497" s="86"/>
      <c r="AF2497" s="75"/>
      <c r="AH2497" s="86"/>
      <c r="AI2497" s="75"/>
      <c r="AK2497" s="86"/>
      <c r="AL2497" s="75"/>
    </row>
    <row r="2498" spans="1:38" x14ac:dyDescent="0.2">
      <c r="A2498" s="31"/>
      <c r="B2498" s="83"/>
      <c r="D2498" s="86"/>
      <c r="E2498" s="75"/>
      <c r="G2498" s="86"/>
      <c r="H2498" s="75"/>
      <c r="J2498" s="86"/>
      <c r="K2498" s="75"/>
      <c r="M2498" s="86"/>
      <c r="N2498" s="75"/>
      <c r="P2498" s="86"/>
      <c r="Q2498" s="75"/>
      <c r="S2498" s="86"/>
      <c r="T2498" s="75"/>
      <c r="V2498" s="86"/>
      <c r="W2498" s="75"/>
      <c r="Y2498" s="86"/>
      <c r="Z2498" s="75"/>
      <c r="AB2498" s="86"/>
      <c r="AC2498" s="75"/>
      <c r="AE2498" s="86"/>
      <c r="AF2498" s="75"/>
      <c r="AH2498" s="86"/>
      <c r="AI2498" s="75"/>
      <c r="AK2498" s="86"/>
      <c r="AL2498" s="75"/>
    </row>
    <row r="2499" spans="1:38" x14ac:dyDescent="0.2">
      <c r="A2499" s="31"/>
      <c r="B2499" s="83"/>
      <c r="D2499" s="86"/>
      <c r="E2499" s="75"/>
      <c r="G2499" s="86"/>
      <c r="H2499" s="75"/>
      <c r="J2499" s="86"/>
      <c r="K2499" s="75"/>
      <c r="M2499" s="86"/>
      <c r="N2499" s="75"/>
      <c r="P2499" s="86"/>
      <c r="Q2499" s="75"/>
      <c r="S2499" s="86"/>
      <c r="T2499" s="75"/>
      <c r="V2499" s="86"/>
      <c r="W2499" s="75"/>
      <c r="Y2499" s="86"/>
      <c r="Z2499" s="75"/>
      <c r="AB2499" s="86"/>
      <c r="AC2499" s="75"/>
      <c r="AE2499" s="86"/>
      <c r="AF2499" s="75"/>
      <c r="AH2499" s="86"/>
      <c r="AI2499" s="75"/>
      <c r="AK2499" s="86"/>
      <c r="AL2499" s="75"/>
    </row>
    <row r="2500" spans="1:38" x14ac:dyDescent="0.2">
      <c r="A2500" s="31"/>
      <c r="B2500" s="83"/>
      <c r="D2500" s="86"/>
      <c r="E2500" s="75"/>
      <c r="G2500" s="86"/>
      <c r="H2500" s="75"/>
      <c r="J2500" s="86"/>
      <c r="K2500" s="75"/>
      <c r="M2500" s="86"/>
      <c r="N2500" s="75"/>
      <c r="P2500" s="86"/>
      <c r="Q2500" s="75"/>
      <c r="S2500" s="86"/>
      <c r="T2500" s="75"/>
      <c r="V2500" s="86"/>
      <c r="W2500" s="75"/>
      <c r="Y2500" s="86"/>
      <c r="Z2500" s="75"/>
      <c r="AB2500" s="86"/>
      <c r="AC2500" s="75"/>
      <c r="AE2500" s="86"/>
      <c r="AF2500" s="75"/>
      <c r="AH2500" s="86"/>
      <c r="AI2500" s="75"/>
      <c r="AK2500" s="86"/>
      <c r="AL2500" s="75"/>
    </row>
    <row r="2501" spans="1:38" x14ac:dyDescent="0.2">
      <c r="A2501" s="31"/>
      <c r="B2501" s="83"/>
      <c r="D2501" s="86"/>
      <c r="E2501" s="75"/>
      <c r="G2501" s="86"/>
      <c r="H2501" s="75"/>
      <c r="J2501" s="86"/>
      <c r="K2501" s="75"/>
      <c r="M2501" s="86"/>
      <c r="N2501" s="75"/>
      <c r="P2501" s="86"/>
      <c r="Q2501" s="75"/>
      <c r="S2501" s="86"/>
      <c r="T2501" s="75"/>
      <c r="V2501" s="86"/>
      <c r="W2501" s="75"/>
      <c r="Y2501" s="86"/>
      <c r="Z2501" s="75"/>
      <c r="AB2501" s="86"/>
      <c r="AC2501" s="75"/>
      <c r="AE2501" s="86"/>
      <c r="AF2501" s="75"/>
      <c r="AH2501" s="86"/>
      <c r="AI2501" s="75"/>
      <c r="AK2501" s="86"/>
      <c r="AL2501" s="75"/>
    </row>
    <row r="2502" spans="1:38" x14ac:dyDescent="0.2">
      <c r="A2502" s="31"/>
      <c r="B2502" s="83"/>
      <c r="D2502" s="86"/>
      <c r="E2502" s="75"/>
      <c r="G2502" s="86"/>
      <c r="H2502" s="75"/>
      <c r="J2502" s="86"/>
      <c r="K2502" s="75"/>
      <c r="M2502" s="86"/>
      <c r="N2502" s="75"/>
      <c r="P2502" s="86"/>
      <c r="Q2502" s="75"/>
      <c r="S2502" s="86"/>
      <c r="T2502" s="75"/>
      <c r="V2502" s="86"/>
      <c r="W2502" s="75"/>
      <c r="Y2502" s="86"/>
      <c r="Z2502" s="75"/>
      <c r="AB2502" s="86"/>
      <c r="AC2502" s="75"/>
      <c r="AE2502" s="86"/>
      <c r="AF2502" s="75"/>
      <c r="AH2502" s="86"/>
      <c r="AI2502" s="75"/>
      <c r="AK2502" s="86"/>
      <c r="AL2502" s="75"/>
    </row>
    <row r="2503" spans="1:38" x14ac:dyDescent="0.2">
      <c r="A2503" s="31"/>
      <c r="B2503" s="83"/>
      <c r="D2503" s="86"/>
      <c r="E2503" s="75"/>
      <c r="G2503" s="86"/>
      <c r="H2503" s="75"/>
      <c r="J2503" s="86"/>
      <c r="K2503" s="75"/>
      <c r="M2503" s="86"/>
      <c r="N2503" s="75"/>
      <c r="P2503" s="86"/>
      <c r="Q2503" s="75"/>
      <c r="S2503" s="86"/>
      <c r="T2503" s="75"/>
      <c r="V2503" s="86"/>
      <c r="W2503" s="75"/>
      <c r="Y2503" s="86"/>
      <c r="Z2503" s="75"/>
      <c r="AB2503" s="86"/>
      <c r="AC2503" s="75"/>
      <c r="AE2503" s="86"/>
      <c r="AF2503" s="75"/>
      <c r="AH2503" s="86"/>
      <c r="AI2503" s="75"/>
      <c r="AK2503" s="86"/>
      <c r="AL2503" s="75"/>
    </row>
    <row r="2504" spans="1:38" x14ac:dyDescent="0.2">
      <c r="A2504" s="31"/>
      <c r="B2504" s="83"/>
      <c r="D2504" s="86"/>
      <c r="E2504" s="75"/>
      <c r="G2504" s="86"/>
      <c r="H2504" s="75"/>
      <c r="J2504" s="86"/>
      <c r="K2504" s="75"/>
      <c r="M2504" s="86"/>
      <c r="N2504" s="75"/>
      <c r="P2504" s="86"/>
      <c r="Q2504" s="75"/>
      <c r="S2504" s="86"/>
      <c r="T2504" s="75"/>
      <c r="V2504" s="86"/>
      <c r="W2504" s="75"/>
      <c r="Y2504" s="86"/>
      <c r="Z2504" s="75"/>
      <c r="AB2504" s="86"/>
      <c r="AC2504" s="75"/>
      <c r="AE2504" s="86"/>
      <c r="AF2504" s="75"/>
      <c r="AH2504" s="86"/>
      <c r="AI2504" s="75"/>
      <c r="AK2504" s="86"/>
      <c r="AL2504" s="75"/>
    </row>
    <row r="2505" spans="1:38" x14ac:dyDescent="0.2">
      <c r="A2505" s="31"/>
      <c r="B2505" s="83"/>
      <c r="D2505" s="86"/>
      <c r="E2505" s="75"/>
      <c r="G2505" s="86"/>
      <c r="H2505" s="75"/>
      <c r="J2505" s="86"/>
      <c r="K2505" s="75"/>
      <c r="M2505" s="86"/>
      <c r="N2505" s="75"/>
      <c r="P2505" s="86"/>
      <c r="Q2505" s="75"/>
      <c r="S2505" s="86"/>
      <c r="T2505" s="75"/>
      <c r="V2505" s="86"/>
      <c r="W2505" s="75"/>
      <c r="Y2505" s="86"/>
      <c r="Z2505" s="75"/>
      <c r="AB2505" s="86"/>
      <c r="AC2505" s="75"/>
      <c r="AE2505" s="86"/>
      <c r="AF2505" s="75"/>
      <c r="AH2505" s="86"/>
      <c r="AI2505" s="75"/>
      <c r="AK2505" s="86"/>
      <c r="AL2505" s="75"/>
    </row>
    <row r="2506" spans="1:38" x14ac:dyDescent="0.2">
      <c r="A2506" s="31"/>
      <c r="B2506" s="83"/>
      <c r="D2506" s="86"/>
      <c r="E2506" s="75"/>
      <c r="G2506" s="86"/>
      <c r="H2506" s="75"/>
      <c r="J2506" s="86"/>
      <c r="K2506" s="75"/>
      <c r="M2506" s="86"/>
      <c r="N2506" s="75"/>
      <c r="P2506" s="86"/>
      <c r="Q2506" s="75"/>
      <c r="S2506" s="86"/>
      <c r="T2506" s="75"/>
      <c r="V2506" s="86"/>
      <c r="W2506" s="75"/>
      <c r="Y2506" s="86"/>
      <c r="Z2506" s="75"/>
      <c r="AB2506" s="86"/>
      <c r="AC2506" s="75"/>
      <c r="AE2506" s="86"/>
      <c r="AF2506" s="75"/>
      <c r="AH2506" s="86"/>
      <c r="AI2506" s="75"/>
      <c r="AK2506" s="86"/>
      <c r="AL2506" s="75"/>
    </row>
    <row r="2507" spans="1:38" x14ac:dyDescent="0.2">
      <c r="A2507" s="31"/>
      <c r="B2507" s="83"/>
      <c r="D2507" s="86"/>
      <c r="E2507" s="75"/>
      <c r="G2507" s="86"/>
      <c r="H2507" s="75"/>
      <c r="J2507" s="86"/>
      <c r="K2507" s="75"/>
      <c r="M2507" s="86"/>
      <c r="N2507" s="75"/>
      <c r="P2507" s="86"/>
      <c r="Q2507" s="75"/>
      <c r="S2507" s="86"/>
      <c r="T2507" s="75"/>
      <c r="V2507" s="86"/>
      <c r="W2507" s="75"/>
      <c r="Y2507" s="86"/>
      <c r="Z2507" s="75"/>
      <c r="AB2507" s="86"/>
      <c r="AC2507" s="75"/>
      <c r="AE2507" s="86"/>
      <c r="AF2507" s="75"/>
      <c r="AH2507" s="86"/>
      <c r="AI2507" s="75"/>
      <c r="AK2507" s="86"/>
      <c r="AL2507" s="75"/>
    </row>
    <row r="2508" spans="1:38" x14ac:dyDescent="0.2">
      <c r="A2508" s="31"/>
      <c r="B2508" s="83"/>
      <c r="D2508" s="86"/>
      <c r="E2508" s="75"/>
      <c r="G2508" s="86"/>
      <c r="H2508" s="75"/>
      <c r="J2508" s="86"/>
      <c r="K2508" s="75"/>
      <c r="M2508" s="86"/>
      <c r="N2508" s="75"/>
      <c r="P2508" s="86"/>
      <c r="Q2508" s="75"/>
      <c r="S2508" s="86"/>
      <c r="T2508" s="75"/>
      <c r="V2508" s="86"/>
      <c r="W2508" s="75"/>
      <c r="Y2508" s="86"/>
      <c r="Z2508" s="75"/>
      <c r="AB2508" s="86"/>
      <c r="AC2508" s="75"/>
      <c r="AE2508" s="86"/>
      <c r="AF2508" s="75"/>
      <c r="AH2508" s="86"/>
      <c r="AI2508" s="75"/>
      <c r="AK2508" s="86"/>
      <c r="AL2508" s="75"/>
    </row>
    <row r="2509" spans="1:38" x14ac:dyDescent="0.2">
      <c r="A2509" s="31"/>
      <c r="B2509" s="83"/>
      <c r="D2509" s="86"/>
      <c r="E2509" s="75"/>
      <c r="G2509" s="86"/>
      <c r="H2509" s="75"/>
      <c r="J2509" s="86"/>
      <c r="K2509" s="75"/>
      <c r="M2509" s="86"/>
      <c r="N2509" s="75"/>
      <c r="P2509" s="86"/>
      <c r="Q2509" s="75"/>
      <c r="S2509" s="86"/>
      <c r="T2509" s="75"/>
      <c r="V2509" s="86"/>
      <c r="W2509" s="75"/>
      <c r="Y2509" s="86"/>
      <c r="Z2509" s="75"/>
      <c r="AB2509" s="86"/>
      <c r="AC2509" s="75"/>
      <c r="AE2509" s="86"/>
      <c r="AF2509" s="75"/>
      <c r="AH2509" s="86"/>
      <c r="AI2509" s="75"/>
      <c r="AK2509" s="86"/>
      <c r="AL2509" s="75"/>
    </row>
    <row r="2510" spans="1:38" x14ac:dyDescent="0.2">
      <c r="A2510" s="31"/>
      <c r="B2510" s="83"/>
      <c r="D2510" s="86"/>
      <c r="E2510" s="75"/>
      <c r="G2510" s="86"/>
      <c r="H2510" s="75"/>
      <c r="J2510" s="86"/>
      <c r="K2510" s="75"/>
      <c r="M2510" s="86"/>
      <c r="N2510" s="75"/>
      <c r="P2510" s="86"/>
      <c r="Q2510" s="75"/>
      <c r="S2510" s="86"/>
      <c r="T2510" s="75"/>
      <c r="V2510" s="86"/>
      <c r="W2510" s="75"/>
      <c r="Y2510" s="86"/>
      <c r="Z2510" s="75"/>
      <c r="AB2510" s="86"/>
      <c r="AC2510" s="75"/>
      <c r="AE2510" s="86"/>
      <c r="AF2510" s="75"/>
      <c r="AH2510" s="86"/>
      <c r="AI2510" s="75"/>
      <c r="AK2510" s="86"/>
      <c r="AL2510" s="75"/>
    </row>
    <row r="2511" spans="1:38" x14ac:dyDescent="0.2">
      <c r="A2511" s="31"/>
      <c r="B2511" s="83"/>
      <c r="D2511" s="86"/>
      <c r="E2511" s="75"/>
      <c r="G2511" s="86"/>
      <c r="H2511" s="75"/>
      <c r="J2511" s="86"/>
      <c r="K2511" s="75"/>
      <c r="M2511" s="86"/>
      <c r="N2511" s="75"/>
      <c r="P2511" s="86"/>
      <c r="Q2511" s="75"/>
      <c r="S2511" s="86"/>
      <c r="T2511" s="75"/>
      <c r="V2511" s="86"/>
      <c r="W2511" s="75"/>
      <c r="Y2511" s="86"/>
      <c r="Z2511" s="75"/>
      <c r="AB2511" s="86"/>
      <c r="AC2511" s="75"/>
      <c r="AE2511" s="86"/>
      <c r="AF2511" s="75"/>
      <c r="AH2511" s="86"/>
      <c r="AI2511" s="75"/>
      <c r="AK2511" s="86"/>
      <c r="AL2511" s="75"/>
    </row>
    <row r="2512" spans="1:38" x14ac:dyDescent="0.2">
      <c r="A2512" s="31"/>
      <c r="B2512" s="83"/>
      <c r="D2512" s="86"/>
      <c r="E2512" s="75"/>
      <c r="G2512" s="86"/>
      <c r="H2512" s="75"/>
      <c r="J2512" s="86"/>
      <c r="K2512" s="75"/>
      <c r="M2512" s="86"/>
      <c r="N2512" s="75"/>
      <c r="P2512" s="86"/>
      <c r="Q2512" s="75"/>
      <c r="S2512" s="86"/>
      <c r="T2512" s="75"/>
      <c r="V2512" s="86"/>
      <c r="W2512" s="75"/>
      <c r="Y2512" s="86"/>
      <c r="Z2512" s="75"/>
      <c r="AB2512" s="86"/>
      <c r="AC2512" s="75"/>
      <c r="AE2512" s="86"/>
      <c r="AF2512" s="75"/>
      <c r="AH2512" s="86"/>
      <c r="AI2512" s="75"/>
      <c r="AK2512" s="86"/>
      <c r="AL2512" s="75"/>
    </row>
    <row r="2513" spans="1:38" x14ac:dyDescent="0.2">
      <c r="A2513" s="31"/>
      <c r="B2513" s="83"/>
      <c r="D2513" s="86"/>
      <c r="E2513" s="75"/>
      <c r="G2513" s="86"/>
      <c r="H2513" s="75"/>
      <c r="J2513" s="86"/>
      <c r="K2513" s="75"/>
      <c r="M2513" s="86"/>
      <c r="N2513" s="75"/>
      <c r="P2513" s="86"/>
      <c r="Q2513" s="75"/>
      <c r="S2513" s="86"/>
      <c r="T2513" s="75"/>
      <c r="V2513" s="86"/>
      <c r="W2513" s="75"/>
      <c r="Y2513" s="86"/>
      <c r="Z2513" s="75"/>
      <c r="AB2513" s="86"/>
      <c r="AC2513" s="75"/>
      <c r="AE2513" s="86"/>
      <c r="AF2513" s="75"/>
      <c r="AH2513" s="86"/>
      <c r="AI2513" s="75"/>
      <c r="AK2513" s="86"/>
      <c r="AL2513" s="75"/>
    </row>
    <row r="2514" spans="1:38" x14ac:dyDescent="0.2">
      <c r="A2514" s="31"/>
      <c r="B2514" s="83"/>
      <c r="D2514" s="86"/>
      <c r="E2514" s="75"/>
      <c r="G2514" s="86"/>
      <c r="H2514" s="75"/>
      <c r="J2514" s="86"/>
      <c r="K2514" s="75"/>
      <c r="M2514" s="86"/>
      <c r="N2514" s="75"/>
      <c r="P2514" s="86"/>
      <c r="Q2514" s="75"/>
      <c r="S2514" s="86"/>
      <c r="T2514" s="75"/>
      <c r="V2514" s="86"/>
      <c r="W2514" s="75"/>
      <c r="Y2514" s="86"/>
      <c r="Z2514" s="75"/>
      <c r="AB2514" s="86"/>
      <c r="AC2514" s="75"/>
      <c r="AE2514" s="86"/>
      <c r="AF2514" s="75"/>
      <c r="AH2514" s="86"/>
      <c r="AI2514" s="75"/>
      <c r="AK2514" s="86"/>
      <c r="AL2514" s="75"/>
    </row>
    <row r="2515" spans="1:38" x14ac:dyDescent="0.2">
      <c r="A2515" s="31"/>
      <c r="B2515" s="83"/>
      <c r="D2515" s="86"/>
      <c r="E2515" s="75"/>
      <c r="G2515" s="86"/>
      <c r="H2515" s="75"/>
      <c r="J2515" s="86"/>
      <c r="K2515" s="75"/>
      <c r="M2515" s="86"/>
      <c r="N2515" s="75"/>
      <c r="P2515" s="86"/>
      <c r="Q2515" s="75"/>
      <c r="S2515" s="86"/>
      <c r="T2515" s="75"/>
      <c r="V2515" s="86"/>
      <c r="W2515" s="75"/>
      <c r="Y2515" s="86"/>
      <c r="Z2515" s="75"/>
      <c r="AB2515" s="86"/>
      <c r="AC2515" s="75"/>
      <c r="AE2515" s="86"/>
      <c r="AF2515" s="75"/>
      <c r="AH2515" s="86"/>
      <c r="AI2515" s="75"/>
      <c r="AK2515" s="86"/>
      <c r="AL2515" s="75"/>
    </row>
    <row r="2516" spans="1:38" x14ac:dyDescent="0.2">
      <c r="A2516" s="31"/>
      <c r="B2516" s="83"/>
      <c r="D2516" s="86"/>
      <c r="E2516" s="75"/>
      <c r="G2516" s="86"/>
      <c r="H2516" s="75"/>
      <c r="J2516" s="86"/>
      <c r="K2516" s="75"/>
      <c r="M2516" s="86"/>
      <c r="N2516" s="75"/>
      <c r="P2516" s="86"/>
      <c r="Q2516" s="75"/>
      <c r="S2516" s="86"/>
      <c r="T2516" s="75"/>
      <c r="V2516" s="86"/>
      <c r="W2516" s="75"/>
      <c r="Y2516" s="86"/>
      <c r="Z2516" s="75"/>
      <c r="AB2516" s="86"/>
      <c r="AC2516" s="75"/>
      <c r="AE2516" s="86"/>
      <c r="AF2516" s="75"/>
      <c r="AH2516" s="86"/>
      <c r="AI2516" s="75"/>
      <c r="AK2516" s="86"/>
      <c r="AL2516" s="75"/>
    </row>
    <row r="2517" spans="1:38" x14ac:dyDescent="0.2">
      <c r="A2517" s="31"/>
      <c r="B2517" s="83"/>
      <c r="D2517" s="86"/>
      <c r="E2517" s="75"/>
      <c r="G2517" s="86"/>
      <c r="H2517" s="75"/>
      <c r="J2517" s="86"/>
      <c r="K2517" s="75"/>
      <c r="M2517" s="86"/>
      <c r="N2517" s="75"/>
      <c r="P2517" s="86"/>
      <c r="Q2517" s="75"/>
      <c r="S2517" s="86"/>
      <c r="T2517" s="75"/>
      <c r="V2517" s="86"/>
      <c r="W2517" s="75"/>
      <c r="Y2517" s="86"/>
      <c r="Z2517" s="75"/>
      <c r="AB2517" s="86"/>
      <c r="AC2517" s="75"/>
      <c r="AE2517" s="86"/>
      <c r="AF2517" s="75"/>
      <c r="AH2517" s="86"/>
      <c r="AI2517" s="75"/>
      <c r="AK2517" s="86"/>
      <c r="AL2517" s="75"/>
    </row>
    <row r="2518" spans="1:38" x14ac:dyDescent="0.2">
      <c r="A2518" s="31"/>
      <c r="B2518" s="83"/>
      <c r="D2518" s="86"/>
      <c r="E2518" s="75"/>
      <c r="G2518" s="86"/>
      <c r="H2518" s="75"/>
      <c r="J2518" s="86"/>
      <c r="K2518" s="75"/>
      <c r="M2518" s="86"/>
      <c r="N2518" s="75"/>
      <c r="P2518" s="86"/>
      <c r="Q2518" s="75"/>
      <c r="S2518" s="86"/>
      <c r="T2518" s="75"/>
      <c r="V2518" s="86"/>
      <c r="W2518" s="75"/>
      <c r="Y2518" s="86"/>
      <c r="Z2518" s="75"/>
      <c r="AB2518" s="86"/>
      <c r="AC2518" s="75"/>
      <c r="AE2518" s="86"/>
      <c r="AF2518" s="75"/>
      <c r="AH2518" s="86"/>
      <c r="AI2518" s="75"/>
      <c r="AK2518" s="86"/>
      <c r="AL2518" s="75"/>
    </row>
    <row r="2519" spans="1:38" x14ac:dyDescent="0.2">
      <c r="A2519" s="31"/>
      <c r="B2519" s="83"/>
      <c r="D2519" s="86"/>
      <c r="E2519" s="75"/>
      <c r="G2519" s="86"/>
      <c r="H2519" s="75"/>
      <c r="J2519" s="86"/>
      <c r="K2519" s="75"/>
      <c r="M2519" s="86"/>
      <c r="N2519" s="75"/>
      <c r="P2519" s="86"/>
      <c r="Q2519" s="75"/>
      <c r="S2519" s="86"/>
      <c r="T2519" s="75"/>
      <c r="V2519" s="86"/>
      <c r="W2519" s="75"/>
      <c r="Y2519" s="86"/>
      <c r="Z2519" s="75"/>
      <c r="AB2519" s="86"/>
      <c r="AC2519" s="75"/>
      <c r="AE2519" s="86"/>
      <c r="AF2519" s="75"/>
      <c r="AH2519" s="86"/>
      <c r="AI2519" s="75"/>
      <c r="AK2519" s="86"/>
      <c r="AL2519" s="75"/>
    </row>
    <row r="2520" spans="1:38" x14ac:dyDescent="0.2">
      <c r="A2520" s="31"/>
      <c r="B2520" s="83"/>
      <c r="D2520" s="86"/>
      <c r="E2520" s="75"/>
      <c r="G2520" s="86"/>
      <c r="H2520" s="75"/>
      <c r="J2520" s="86"/>
      <c r="K2520" s="75"/>
      <c r="M2520" s="86"/>
      <c r="N2520" s="75"/>
      <c r="P2520" s="86"/>
      <c r="Q2520" s="75"/>
      <c r="S2520" s="86"/>
      <c r="T2520" s="75"/>
      <c r="V2520" s="86"/>
      <c r="W2520" s="75"/>
      <c r="Y2520" s="86"/>
      <c r="Z2520" s="75"/>
      <c r="AB2520" s="86"/>
      <c r="AC2520" s="75"/>
      <c r="AE2520" s="86"/>
      <c r="AF2520" s="75"/>
      <c r="AH2520" s="86"/>
      <c r="AI2520" s="75"/>
      <c r="AK2520" s="86"/>
      <c r="AL2520" s="75"/>
    </row>
    <row r="2521" spans="1:38" x14ac:dyDescent="0.2">
      <c r="A2521" s="31"/>
      <c r="B2521" s="83"/>
      <c r="D2521" s="86"/>
      <c r="E2521" s="75"/>
      <c r="G2521" s="86"/>
      <c r="H2521" s="75"/>
      <c r="J2521" s="86"/>
      <c r="K2521" s="75"/>
      <c r="M2521" s="86"/>
      <c r="N2521" s="75"/>
      <c r="P2521" s="86"/>
      <c r="Q2521" s="75"/>
      <c r="S2521" s="86"/>
      <c r="T2521" s="75"/>
      <c r="V2521" s="86"/>
      <c r="W2521" s="75"/>
      <c r="Y2521" s="86"/>
      <c r="Z2521" s="75"/>
      <c r="AB2521" s="86"/>
      <c r="AC2521" s="75"/>
      <c r="AE2521" s="86"/>
      <c r="AF2521" s="75"/>
      <c r="AH2521" s="86"/>
      <c r="AI2521" s="75"/>
      <c r="AK2521" s="86"/>
      <c r="AL2521" s="75"/>
    </row>
    <row r="2522" spans="1:38" x14ac:dyDescent="0.2">
      <c r="A2522" s="31"/>
      <c r="B2522" s="83"/>
      <c r="D2522" s="86"/>
      <c r="E2522" s="75"/>
      <c r="G2522" s="86"/>
      <c r="H2522" s="75"/>
      <c r="J2522" s="86"/>
      <c r="K2522" s="75"/>
      <c r="M2522" s="86"/>
      <c r="N2522" s="75"/>
      <c r="P2522" s="86"/>
      <c r="Q2522" s="75"/>
      <c r="S2522" s="86"/>
      <c r="T2522" s="75"/>
      <c r="V2522" s="86"/>
      <c r="W2522" s="75"/>
      <c r="Y2522" s="86"/>
      <c r="Z2522" s="75"/>
      <c r="AB2522" s="86"/>
      <c r="AC2522" s="75"/>
      <c r="AE2522" s="86"/>
      <c r="AF2522" s="75"/>
      <c r="AH2522" s="86"/>
      <c r="AI2522" s="75"/>
      <c r="AK2522" s="86"/>
      <c r="AL2522" s="75"/>
    </row>
    <row r="2523" spans="1:38" x14ac:dyDescent="0.2">
      <c r="A2523" s="31"/>
      <c r="B2523" s="83"/>
      <c r="D2523" s="86"/>
      <c r="E2523" s="75"/>
      <c r="G2523" s="86"/>
      <c r="H2523" s="75"/>
      <c r="J2523" s="86"/>
      <c r="K2523" s="75"/>
      <c r="M2523" s="86"/>
      <c r="N2523" s="75"/>
      <c r="P2523" s="86"/>
      <c r="Q2523" s="75"/>
      <c r="S2523" s="86"/>
      <c r="T2523" s="75"/>
      <c r="V2523" s="86"/>
      <c r="W2523" s="75"/>
      <c r="Y2523" s="86"/>
      <c r="Z2523" s="75"/>
      <c r="AB2523" s="86"/>
      <c r="AC2523" s="75"/>
      <c r="AE2523" s="86"/>
      <c r="AF2523" s="75"/>
      <c r="AH2523" s="86"/>
      <c r="AI2523" s="75"/>
      <c r="AK2523" s="86"/>
      <c r="AL2523" s="75"/>
    </row>
    <row r="2524" spans="1:38" x14ac:dyDescent="0.2">
      <c r="A2524" s="31"/>
      <c r="B2524" s="83"/>
      <c r="D2524" s="86"/>
      <c r="E2524" s="75"/>
      <c r="G2524" s="86"/>
      <c r="H2524" s="75"/>
      <c r="J2524" s="86"/>
      <c r="K2524" s="75"/>
      <c r="M2524" s="86"/>
      <c r="N2524" s="75"/>
      <c r="P2524" s="86"/>
      <c r="Q2524" s="75"/>
      <c r="S2524" s="86"/>
      <c r="T2524" s="75"/>
      <c r="V2524" s="86"/>
      <c r="W2524" s="75"/>
      <c r="Y2524" s="86"/>
      <c r="Z2524" s="75"/>
      <c r="AB2524" s="86"/>
      <c r="AC2524" s="75"/>
      <c r="AE2524" s="86"/>
      <c r="AF2524" s="75"/>
      <c r="AH2524" s="86"/>
      <c r="AI2524" s="75"/>
      <c r="AK2524" s="86"/>
      <c r="AL2524" s="75"/>
    </row>
    <row r="2525" spans="1:38" x14ac:dyDescent="0.2">
      <c r="A2525" s="31"/>
      <c r="B2525" s="83"/>
      <c r="D2525" s="86"/>
      <c r="E2525" s="75"/>
      <c r="G2525" s="86"/>
      <c r="H2525" s="75"/>
      <c r="J2525" s="86"/>
      <c r="K2525" s="75"/>
      <c r="M2525" s="86"/>
      <c r="N2525" s="75"/>
      <c r="P2525" s="86"/>
      <c r="Q2525" s="75"/>
      <c r="S2525" s="86"/>
      <c r="T2525" s="75"/>
      <c r="V2525" s="86"/>
      <c r="W2525" s="75"/>
      <c r="Y2525" s="86"/>
      <c r="Z2525" s="75"/>
      <c r="AB2525" s="86"/>
      <c r="AC2525" s="75"/>
      <c r="AE2525" s="86"/>
      <c r="AF2525" s="75"/>
      <c r="AH2525" s="86"/>
      <c r="AI2525" s="75"/>
      <c r="AK2525" s="86"/>
      <c r="AL2525" s="75"/>
    </row>
    <row r="2526" spans="1:38" x14ac:dyDescent="0.2">
      <c r="A2526" s="31"/>
      <c r="B2526" s="83"/>
      <c r="D2526" s="86"/>
      <c r="E2526" s="75"/>
      <c r="G2526" s="86"/>
      <c r="H2526" s="75"/>
      <c r="J2526" s="86"/>
      <c r="K2526" s="75"/>
      <c r="M2526" s="86"/>
      <c r="N2526" s="75"/>
      <c r="P2526" s="86"/>
      <c r="Q2526" s="75"/>
      <c r="S2526" s="86"/>
      <c r="T2526" s="75"/>
      <c r="V2526" s="86"/>
      <c r="W2526" s="75"/>
      <c r="Y2526" s="86"/>
      <c r="Z2526" s="75"/>
      <c r="AB2526" s="86"/>
      <c r="AC2526" s="75"/>
      <c r="AE2526" s="86"/>
      <c r="AF2526" s="75"/>
      <c r="AH2526" s="86"/>
      <c r="AI2526" s="75"/>
      <c r="AK2526" s="86"/>
      <c r="AL2526" s="75"/>
    </row>
    <row r="2527" spans="1:38" x14ac:dyDescent="0.2">
      <c r="A2527" s="31"/>
      <c r="B2527" s="83"/>
      <c r="D2527" s="86"/>
      <c r="E2527" s="75"/>
      <c r="G2527" s="86"/>
      <c r="H2527" s="75"/>
      <c r="J2527" s="86"/>
      <c r="K2527" s="75"/>
      <c r="M2527" s="86"/>
      <c r="N2527" s="75"/>
      <c r="P2527" s="86"/>
      <c r="Q2527" s="75"/>
      <c r="S2527" s="86"/>
      <c r="T2527" s="75"/>
      <c r="V2527" s="86"/>
      <c r="W2527" s="75"/>
      <c r="Y2527" s="86"/>
      <c r="Z2527" s="75"/>
      <c r="AB2527" s="86"/>
      <c r="AC2527" s="75"/>
      <c r="AE2527" s="86"/>
      <c r="AF2527" s="75"/>
      <c r="AH2527" s="86"/>
      <c r="AI2527" s="75"/>
      <c r="AK2527" s="86"/>
      <c r="AL2527" s="75"/>
    </row>
    <row r="2528" spans="1:38" x14ac:dyDescent="0.2">
      <c r="A2528" s="31"/>
      <c r="B2528" s="83"/>
      <c r="D2528" s="86"/>
      <c r="E2528" s="75"/>
      <c r="G2528" s="86"/>
      <c r="H2528" s="75"/>
      <c r="J2528" s="86"/>
      <c r="K2528" s="75"/>
      <c r="M2528" s="86"/>
      <c r="N2528" s="75"/>
      <c r="P2528" s="86"/>
      <c r="Q2528" s="75"/>
      <c r="S2528" s="86"/>
      <c r="T2528" s="75"/>
      <c r="V2528" s="86"/>
      <c r="W2528" s="75"/>
      <c r="Y2528" s="86"/>
      <c r="Z2528" s="75"/>
      <c r="AB2528" s="86"/>
      <c r="AC2528" s="75"/>
      <c r="AE2528" s="86"/>
      <c r="AF2528" s="75"/>
      <c r="AH2528" s="86"/>
      <c r="AI2528" s="75"/>
      <c r="AK2528" s="86"/>
      <c r="AL2528" s="75"/>
    </row>
    <row r="2529" spans="1:38" x14ac:dyDescent="0.2">
      <c r="A2529" s="31"/>
      <c r="B2529" s="83"/>
      <c r="D2529" s="86"/>
      <c r="E2529" s="75"/>
      <c r="G2529" s="86"/>
      <c r="H2529" s="75"/>
      <c r="J2529" s="86"/>
      <c r="K2529" s="75"/>
      <c r="M2529" s="86"/>
      <c r="N2529" s="75"/>
      <c r="P2529" s="86"/>
      <c r="Q2529" s="75"/>
      <c r="S2529" s="86"/>
      <c r="T2529" s="75"/>
      <c r="V2529" s="86"/>
      <c r="W2529" s="75"/>
      <c r="Y2529" s="86"/>
      <c r="Z2529" s="75"/>
      <c r="AB2529" s="86"/>
      <c r="AC2529" s="75"/>
      <c r="AE2529" s="86"/>
      <c r="AF2529" s="75"/>
      <c r="AH2529" s="86"/>
      <c r="AI2529" s="75"/>
      <c r="AK2529" s="86"/>
      <c r="AL2529" s="75"/>
    </row>
    <row r="2530" spans="1:38" x14ac:dyDescent="0.2">
      <c r="A2530" s="31"/>
      <c r="B2530" s="83"/>
      <c r="D2530" s="86"/>
      <c r="E2530" s="75"/>
      <c r="G2530" s="86"/>
      <c r="H2530" s="75"/>
      <c r="J2530" s="86"/>
      <c r="K2530" s="75"/>
      <c r="M2530" s="86"/>
      <c r="N2530" s="75"/>
      <c r="P2530" s="86"/>
      <c r="Q2530" s="75"/>
      <c r="S2530" s="86"/>
      <c r="T2530" s="75"/>
      <c r="V2530" s="86"/>
      <c r="W2530" s="75"/>
      <c r="Y2530" s="86"/>
      <c r="Z2530" s="75"/>
      <c r="AB2530" s="86"/>
      <c r="AC2530" s="75"/>
      <c r="AE2530" s="86"/>
      <c r="AF2530" s="75"/>
      <c r="AH2530" s="86"/>
      <c r="AI2530" s="75"/>
      <c r="AK2530" s="86"/>
      <c r="AL2530" s="75"/>
    </row>
    <row r="2531" spans="1:38" x14ac:dyDescent="0.2">
      <c r="A2531" s="31"/>
      <c r="B2531" s="83"/>
      <c r="D2531" s="86"/>
      <c r="E2531" s="75"/>
      <c r="G2531" s="86"/>
      <c r="H2531" s="75"/>
      <c r="J2531" s="86"/>
      <c r="K2531" s="75"/>
      <c r="M2531" s="86"/>
      <c r="N2531" s="75"/>
      <c r="P2531" s="86"/>
      <c r="Q2531" s="75"/>
      <c r="S2531" s="86"/>
      <c r="T2531" s="75"/>
      <c r="V2531" s="86"/>
      <c r="W2531" s="75"/>
      <c r="Y2531" s="86"/>
      <c r="Z2531" s="75"/>
      <c r="AB2531" s="86"/>
      <c r="AC2531" s="75"/>
      <c r="AE2531" s="86"/>
      <c r="AF2531" s="75"/>
      <c r="AH2531" s="86"/>
      <c r="AI2531" s="75"/>
      <c r="AK2531" s="86"/>
      <c r="AL2531" s="75"/>
    </row>
    <row r="2532" spans="1:38" x14ac:dyDescent="0.2">
      <c r="A2532" s="31"/>
      <c r="B2532" s="83"/>
      <c r="D2532" s="86"/>
      <c r="E2532" s="75"/>
      <c r="G2532" s="86"/>
      <c r="H2532" s="75"/>
      <c r="J2532" s="86"/>
      <c r="K2532" s="75"/>
      <c r="M2532" s="86"/>
      <c r="N2532" s="75"/>
      <c r="P2532" s="86"/>
      <c r="Q2532" s="75"/>
      <c r="S2532" s="86"/>
      <c r="T2532" s="75"/>
      <c r="V2532" s="86"/>
      <c r="W2532" s="75"/>
      <c r="Y2532" s="86"/>
      <c r="Z2532" s="75"/>
      <c r="AB2532" s="86"/>
      <c r="AC2532" s="75"/>
      <c r="AE2532" s="86"/>
      <c r="AF2532" s="75"/>
      <c r="AH2532" s="86"/>
      <c r="AI2532" s="75"/>
      <c r="AK2532" s="86"/>
      <c r="AL2532" s="75"/>
    </row>
    <row r="2533" spans="1:38" x14ac:dyDescent="0.2">
      <c r="A2533" s="31"/>
      <c r="B2533" s="83"/>
      <c r="D2533" s="86"/>
      <c r="E2533" s="75"/>
      <c r="G2533" s="86"/>
      <c r="H2533" s="75"/>
      <c r="J2533" s="86"/>
      <c r="K2533" s="75"/>
      <c r="M2533" s="86"/>
      <c r="N2533" s="75"/>
      <c r="P2533" s="86"/>
      <c r="Q2533" s="75"/>
      <c r="S2533" s="86"/>
      <c r="T2533" s="75"/>
      <c r="V2533" s="86"/>
      <c r="W2533" s="75"/>
      <c r="Y2533" s="86"/>
      <c r="Z2533" s="75"/>
      <c r="AB2533" s="86"/>
      <c r="AC2533" s="75"/>
      <c r="AE2533" s="86"/>
      <c r="AF2533" s="75"/>
      <c r="AH2533" s="86"/>
      <c r="AI2533" s="75"/>
      <c r="AK2533" s="86"/>
      <c r="AL2533" s="75"/>
    </row>
    <row r="2534" spans="1:38" x14ac:dyDescent="0.2">
      <c r="A2534" s="31"/>
      <c r="B2534" s="83"/>
      <c r="D2534" s="86"/>
      <c r="E2534" s="75"/>
      <c r="G2534" s="86"/>
      <c r="H2534" s="75"/>
      <c r="J2534" s="86"/>
      <c r="K2534" s="75"/>
      <c r="M2534" s="86"/>
      <c r="N2534" s="75"/>
      <c r="P2534" s="86"/>
      <c r="Q2534" s="75"/>
      <c r="S2534" s="86"/>
      <c r="T2534" s="75"/>
      <c r="V2534" s="86"/>
      <c r="W2534" s="75"/>
      <c r="Y2534" s="86"/>
      <c r="Z2534" s="75"/>
      <c r="AB2534" s="86"/>
      <c r="AC2534" s="75"/>
      <c r="AE2534" s="86"/>
      <c r="AF2534" s="75"/>
      <c r="AH2534" s="86"/>
      <c r="AI2534" s="75"/>
      <c r="AK2534" s="86"/>
      <c r="AL2534" s="75"/>
    </row>
    <row r="2535" spans="1:38" x14ac:dyDescent="0.2">
      <c r="A2535" s="31"/>
      <c r="B2535" s="83"/>
      <c r="D2535" s="86"/>
      <c r="E2535" s="75"/>
      <c r="G2535" s="86"/>
      <c r="H2535" s="75"/>
      <c r="J2535" s="86"/>
      <c r="K2535" s="75"/>
      <c r="M2535" s="86"/>
      <c r="N2535" s="75"/>
      <c r="P2535" s="86"/>
      <c r="Q2535" s="75"/>
      <c r="S2535" s="86"/>
      <c r="T2535" s="75"/>
      <c r="V2535" s="86"/>
      <c r="W2535" s="75"/>
      <c r="Y2535" s="86"/>
      <c r="Z2535" s="75"/>
      <c r="AB2535" s="86"/>
      <c r="AC2535" s="75"/>
      <c r="AE2535" s="86"/>
      <c r="AF2535" s="75"/>
      <c r="AH2535" s="86"/>
      <c r="AI2535" s="75"/>
      <c r="AK2535" s="86"/>
      <c r="AL2535" s="75"/>
    </row>
    <row r="2536" spans="1:38" x14ac:dyDescent="0.2">
      <c r="A2536" s="31"/>
      <c r="B2536" s="83"/>
      <c r="D2536" s="86"/>
      <c r="E2536" s="75"/>
      <c r="G2536" s="86"/>
      <c r="H2536" s="75"/>
      <c r="J2536" s="86"/>
      <c r="K2536" s="75"/>
      <c r="M2536" s="86"/>
      <c r="N2536" s="75"/>
      <c r="P2536" s="86"/>
      <c r="Q2536" s="75"/>
      <c r="S2536" s="86"/>
      <c r="T2536" s="75"/>
      <c r="V2536" s="86"/>
      <c r="W2536" s="75"/>
      <c r="Y2536" s="86"/>
      <c r="Z2536" s="75"/>
      <c r="AB2536" s="86"/>
      <c r="AC2536" s="75"/>
      <c r="AE2536" s="86"/>
      <c r="AF2536" s="75"/>
      <c r="AH2536" s="86"/>
      <c r="AI2536" s="75"/>
      <c r="AK2536" s="86"/>
      <c r="AL2536" s="75"/>
    </row>
    <row r="2537" spans="1:38" x14ac:dyDescent="0.2">
      <c r="A2537" s="31"/>
      <c r="B2537" s="83"/>
      <c r="D2537" s="86"/>
      <c r="E2537" s="75"/>
      <c r="G2537" s="86"/>
      <c r="H2537" s="75"/>
      <c r="J2537" s="86"/>
      <c r="K2537" s="75"/>
      <c r="M2537" s="86"/>
      <c r="N2537" s="75"/>
      <c r="P2537" s="86"/>
      <c r="Q2537" s="75"/>
      <c r="S2537" s="86"/>
      <c r="T2537" s="75"/>
      <c r="V2537" s="86"/>
      <c r="W2537" s="75"/>
      <c r="Y2537" s="86"/>
      <c r="Z2537" s="75"/>
      <c r="AB2537" s="86"/>
      <c r="AC2537" s="75"/>
      <c r="AE2537" s="86"/>
      <c r="AF2537" s="75"/>
      <c r="AH2537" s="86"/>
      <c r="AI2537" s="75"/>
      <c r="AK2537" s="86"/>
      <c r="AL2537" s="75"/>
    </row>
    <row r="2538" spans="1:38" x14ac:dyDescent="0.2">
      <c r="A2538" s="31"/>
      <c r="B2538" s="83"/>
      <c r="D2538" s="86"/>
      <c r="E2538" s="75"/>
      <c r="G2538" s="86"/>
      <c r="H2538" s="75"/>
      <c r="J2538" s="86"/>
      <c r="K2538" s="75"/>
      <c r="M2538" s="86"/>
      <c r="N2538" s="75"/>
      <c r="P2538" s="86"/>
      <c r="Q2538" s="75"/>
      <c r="S2538" s="86"/>
      <c r="T2538" s="75"/>
      <c r="V2538" s="86"/>
      <c r="W2538" s="75"/>
      <c r="Y2538" s="86"/>
      <c r="Z2538" s="75"/>
      <c r="AB2538" s="86"/>
      <c r="AC2538" s="75"/>
      <c r="AE2538" s="86"/>
      <c r="AF2538" s="75"/>
      <c r="AH2538" s="86"/>
      <c r="AI2538" s="75"/>
      <c r="AK2538" s="86"/>
      <c r="AL2538" s="75"/>
    </row>
    <row r="2539" spans="1:38" x14ac:dyDescent="0.2">
      <c r="A2539" s="31"/>
      <c r="B2539" s="83"/>
      <c r="D2539" s="86"/>
      <c r="E2539" s="75"/>
      <c r="G2539" s="86"/>
      <c r="H2539" s="75"/>
      <c r="J2539" s="86"/>
      <c r="K2539" s="75"/>
      <c r="M2539" s="86"/>
      <c r="N2539" s="75"/>
      <c r="P2539" s="86"/>
      <c r="Q2539" s="75"/>
      <c r="S2539" s="86"/>
      <c r="T2539" s="75"/>
      <c r="V2539" s="86"/>
      <c r="W2539" s="75"/>
      <c r="Y2539" s="86"/>
      <c r="Z2539" s="75"/>
      <c r="AB2539" s="86"/>
      <c r="AC2539" s="75"/>
      <c r="AE2539" s="86"/>
      <c r="AF2539" s="75"/>
      <c r="AH2539" s="86"/>
      <c r="AI2539" s="75"/>
      <c r="AK2539" s="86"/>
      <c r="AL2539" s="75"/>
    </row>
    <row r="2540" spans="1:38" x14ac:dyDescent="0.2">
      <c r="A2540" s="31"/>
      <c r="B2540" s="83"/>
      <c r="D2540" s="86"/>
      <c r="E2540" s="75"/>
      <c r="G2540" s="86"/>
      <c r="H2540" s="75"/>
      <c r="J2540" s="86"/>
      <c r="K2540" s="75"/>
      <c r="M2540" s="86"/>
      <c r="N2540" s="75"/>
      <c r="P2540" s="86"/>
      <c r="Q2540" s="75"/>
      <c r="S2540" s="86"/>
      <c r="T2540" s="75"/>
      <c r="V2540" s="86"/>
      <c r="W2540" s="75"/>
      <c r="Y2540" s="86"/>
      <c r="Z2540" s="75"/>
      <c r="AB2540" s="86"/>
      <c r="AC2540" s="75"/>
      <c r="AE2540" s="86"/>
      <c r="AF2540" s="75"/>
      <c r="AH2540" s="86"/>
      <c r="AI2540" s="75"/>
      <c r="AK2540" s="86"/>
      <c r="AL2540" s="75"/>
    </row>
    <row r="2541" spans="1:38" x14ac:dyDescent="0.2">
      <c r="A2541" s="31"/>
      <c r="B2541" s="83"/>
      <c r="D2541" s="86"/>
      <c r="E2541" s="75"/>
      <c r="G2541" s="86"/>
      <c r="H2541" s="75"/>
      <c r="J2541" s="86"/>
      <c r="K2541" s="75"/>
      <c r="M2541" s="86"/>
      <c r="N2541" s="75"/>
      <c r="P2541" s="86"/>
      <c r="Q2541" s="75"/>
      <c r="S2541" s="86"/>
      <c r="T2541" s="75"/>
      <c r="V2541" s="86"/>
      <c r="W2541" s="75"/>
      <c r="Y2541" s="86"/>
      <c r="Z2541" s="75"/>
      <c r="AB2541" s="86"/>
      <c r="AC2541" s="75"/>
      <c r="AE2541" s="86"/>
      <c r="AF2541" s="75"/>
      <c r="AH2541" s="86"/>
      <c r="AI2541" s="75"/>
      <c r="AK2541" s="86"/>
      <c r="AL2541" s="75"/>
    </row>
    <row r="2542" spans="1:38" x14ac:dyDescent="0.2">
      <c r="A2542" s="31"/>
      <c r="B2542" s="83"/>
      <c r="D2542" s="86"/>
      <c r="E2542" s="75"/>
      <c r="G2542" s="86"/>
      <c r="H2542" s="75"/>
      <c r="J2542" s="86"/>
      <c r="K2542" s="75"/>
      <c r="M2542" s="86"/>
      <c r="N2542" s="75"/>
      <c r="P2542" s="86"/>
      <c r="Q2542" s="75"/>
      <c r="S2542" s="86"/>
      <c r="T2542" s="75"/>
      <c r="V2542" s="86"/>
      <c r="W2542" s="75"/>
      <c r="Y2542" s="86"/>
      <c r="Z2542" s="75"/>
      <c r="AB2542" s="86"/>
      <c r="AC2542" s="75"/>
      <c r="AE2542" s="86"/>
      <c r="AF2542" s="75"/>
      <c r="AH2542" s="86"/>
      <c r="AI2542" s="75"/>
      <c r="AK2542" s="86"/>
      <c r="AL2542" s="75"/>
    </row>
    <row r="2543" spans="1:38" x14ac:dyDescent="0.2">
      <c r="A2543" s="31"/>
      <c r="B2543" s="83"/>
      <c r="D2543" s="86"/>
      <c r="E2543" s="75"/>
      <c r="G2543" s="86"/>
      <c r="H2543" s="75"/>
      <c r="J2543" s="86"/>
      <c r="K2543" s="75"/>
      <c r="M2543" s="86"/>
      <c r="N2543" s="75"/>
      <c r="P2543" s="86"/>
      <c r="Q2543" s="75"/>
      <c r="S2543" s="86"/>
      <c r="T2543" s="75"/>
      <c r="V2543" s="86"/>
      <c r="W2543" s="75"/>
      <c r="Y2543" s="86"/>
      <c r="Z2543" s="75"/>
      <c r="AB2543" s="86"/>
      <c r="AC2543" s="75"/>
      <c r="AE2543" s="86"/>
      <c r="AF2543" s="75"/>
      <c r="AH2543" s="86"/>
      <c r="AI2543" s="75"/>
      <c r="AK2543" s="86"/>
      <c r="AL2543" s="75"/>
    </row>
    <row r="2544" spans="1:38" x14ac:dyDescent="0.2">
      <c r="A2544" s="31"/>
      <c r="B2544" s="83"/>
      <c r="D2544" s="86"/>
      <c r="E2544" s="75"/>
      <c r="G2544" s="86"/>
      <c r="H2544" s="75"/>
      <c r="J2544" s="86"/>
      <c r="K2544" s="75"/>
      <c r="M2544" s="86"/>
      <c r="N2544" s="75"/>
      <c r="P2544" s="86"/>
      <c r="Q2544" s="75"/>
      <c r="S2544" s="86"/>
      <c r="T2544" s="75"/>
      <c r="V2544" s="86"/>
      <c r="W2544" s="75"/>
      <c r="Y2544" s="86"/>
      <c r="Z2544" s="75"/>
      <c r="AB2544" s="86"/>
      <c r="AC2544" s="75"/>
      <c r="AE2544" s="86"/>
      <c r="AF2544" s="75"/>
      <c r="AH2544" s="86"/>
      <c r="AI2544" s="75"/>
      <c r="AK2544" s="86"/>
      <c r="AL2544" s="75"/>
    </row>
    <row r="2545" spans="1:38" x14ac:dyDescent="0.2">
      <c r="A2545" s="31"/>
      <c r="B2545" s="83"/>
      <c r="D2545" s="86"/>
      <c r="E2545" s="75"/>
      <c r="G2545" s="86"/>
      <c r="H2545" s="75"/>
      <c r="J2545" s="86"/>
      <c r="K2545" s="75"/>
      <c r="M2545" s="86"/>
      <c r="N2545" s="75"/>
      <c r="P2545" s="86"/>
      <c r="Q2545" s="75"/>
      <c r="S2545" s="86"/>
      <c r="T2545" s="75"/>
      <c r="V2545" s="86"/>
      <c r="W2545" s="75"/>
      <c r="Y2545" s="86"/>
      <c r="Z2545" s="75"/>
      <c r="AB2545" s="86"/>
      <c r="AC2545" s="75"/>
      <c r="AE2545" s="86"/>
      <c r="AF2545" s="75"/>
      <c r="AH2545" s="86"/>
      <c r="AI2545" s="75"/>
      <c r="AK2545" s="86"/>
      <c r="AL2545" s="75"/>
    </row>
    <row r="2546" spans="1:38" x14ac:dyDescent="0.2">
      <c r="A2546" s="31"/>
      <c r="B2546" s="83"/>
      <c r="D2546" s="86"/>
      <c r="E2546" s="75"/>
      <c r="G2546" s="86"/>
      <c r="H2546" s="75"/>
      <c r="J2546" s="86"/>
      <c r="K2546" s="75"/>
      <c r="M2546" s="86"/>
      <c r="N2546" s="75"/>
      <c r="P2546" s="86"/>
      <c r="Q2546" s="75"/>
      <c r="S2546" s="86"/>
      <c r="T2546" s="75"/>
      <c r="V2546" s="86"/>
      <c r="W2546" s="75"/>
      <c r="Y2546" s="86"/>
      <c r="Z2546" s="75"/>
      <c r="AB2546" s="86"/>
      <c r="AC2546" s="75"/>
      <c r="AE2546" s="86"/>
      <c r="AF2546" s="75"/>
      <c r="AH2546" s="86"/>
      <c r="AI2546" s="75"/>
      <c r="AK2546" s="86"/>
      <c r="AL2546" s="75"/>
    </row>
    <row r="2547" spans="1:38" x14ac:dyDescent="0.2">
      <c r="A2547" s="31"/>
      <c r="B2547" s="83"/>
      <c r="D2547" s="86"/>
      <c r="E2547" s="75"/>
      <c r="G2547" s="86"/>
      <c r="H2547" s="75"/>
      <c r="J2547" s="86"/>
      <c r="K2547" s="75"/>
      <c r="M2547" s="86"/>
      <c r="N2547" s="75"/>
      <c r="P2547" s="86"/>
      <c r="Q2547" s="75"/>
      <c r="S2547" s="86"/>
      <c r="T2547" s="75"/>
      <c r="V2547" s="86"/>
      <c r="W2547" s="75"/>
      <c r="Y2547" s="86"/>
      <c r="Z2547" s="75"/>
      <c r="AB2547" s="86"/>
      <c r="AC2547" s="75"/>
      <c r="AE2547" s="86"/>
      <c r="AF2547" s="75"/>
      <c r="AH2547" s="86"/>
      <c r="AI2547" s="75"/>
      <c r="AK2547" s="86"/>
      <c r="AL2547" s="75"/>
    </row>
    <row r="2548" spans="1:38" x14ac:dyDescent="0.2">
      <c r="A2548" s="31"/>
      <c r="B2548" s="83"/>
      <c r="D2548" s="86"/>
      <c r="E2548" s="75"/>
      <c r="G2548" s="86"/>
      <c r="H2548" s="75"/>
      <c r="J2548" s="86"/>
      <c r="K2548" s="75"/>
      <c r="M2548" s="86"/>
      <c r="N2548" s="75"/>
      <c r="P2548" s="86"/>
      <c r="Q2548" s="75"/>
      <c r="S2548" s="86"/>
      <c r="T2548" s="75"/>
      <c r="V2548" s="86"/>
      <c r="W2548" s="75"/>
      <c r="Y2548" s="86"/>
      <c r="Z2548" s="75"/>
      <c r="AB2548" s="86"/>
      <c r="AC2548" s="75"/>
      <c r="AE2548" s="86"/>
      <c r="AF2548" s="75"/>
      <c r="AH2548" s="86"/>
      <c r="AI2548" s="75"/>
      <c r="AK2548" s="86"/>
      <c r="AL2548" s="75"/>
    </row>
    <row r="2549" spans="1:38" x14ac:dyDescent="0.2">
      <c r="A2549" s="31"/>
      <c r="B2549" s="83"/>
      <c r="D2549" s="86"/>
      <c r="E2549" s="75"/>
      <c r="G2549" s="86"/>
      <c r="H2549" s="75"/>
      <c r="J2549" s="86"/>
      <c r="K2549" s="75"/>
      <c r="M2549" s="86"/>
      <c r="N2549" s="75"/>
      <c r="P2549" s="86"/>
      <c r="Q2549" s="75"/>
      <c r="S2549" s="86"/>
      <c r="T2549" s="75"/>
      <c r="V2549" s="86"/>
      <c r="W2549" s="75"/>
      <c r="Y2549" s="86"/>
      <c r="Z2549" s="75"/>
      <c r="AB2549" s="86"/>
      <c r="AC2549" s="75"/>
      <c r="AE2549" s="86"/>
      <c r="AF2549" s="75"/>
      <c r="AH2549" s="86"/>
      <c r="AI2549" s="75"/>
      <c r="AK2549" s="86"/>
      <c r="AL2549" s="75"/>
    </row>
    <row r="2550" spans="1:38" x14ac:dyDescent="0.2">
      <c r="A2550" s="31"/>
      <c r="B2550" s="83"/>
      <c r="D2550" s="86"/>
      <c r="E2550" s="75"/>
      <c r="G2550" s="86"/>
      <c r="H2550" s="75"/>
      <c r="J2550" s="86"/>
      <c r="K2550" s="75"/>
      <c r="M2550" s="86"/>
      <c r="N2550" s="75"/>
      <c r="P2550" s="86"/>
      <c r="Q2550" s="75"/>
      <c r="S2550" s="86"/>
      <c r="T2550" s="75"/>
      <c r="V2550" s="86"/>
      <c r="W2550" s="75"/>
      <c r="Y2550" s="86"/>
      <c r="Z2550" s="75"/>
      <c r="AB2550" s="86"/>
      <c r="AC2550" s="75"/>
      <c r="AE2550" s="86"/>
      <c r="AF2550" s="75"/>
      <c r="AH2550" s="86"/>
      <c r="AI2550" s="75"/>
      <c r="AK2550" s="86"/>
      <c r="AL2550" s="75"/>
    </row>
    <row r="2551" spans="1:38" x14ac:dyDescent="0.2">
      <c r="A2551" s="31"/>
      <c r="B2551" s="83"/>
      <c r="D2551" s="86"/>
      <c r="E2551" s="75"/>
      <c r="G2551" s="86"/>
      <c r="H2551" s="75"/>
      <c r="J2551" s="86"/>
      <c r="K2551" s="75"/>
      <c r="M2551" s="86"/>
      <c r="N2551" s="75"/>
      <c r="P2551" s="86"/>
      <c r="Q2551" s="75"/>
      <c r="S2551" s="86"/>
      <c r="T2551" s="75"/>
      <c r="V2551" s="86"/>
      <c r="W2551" s="75"/>
      <c r="Y2551" s="86"/>
      <c r="Z2551" s="75"/>
      <c r="AB2551" s="86"/>
      <c r="AC2551" s="75"/>
      <c r="AE2551" s="86"/>
      <c r="AF2551" s="75"/>
      <c r="AH2551" s="86"/>
      <c r="AI2551" s="75"/>
      <c r="AK2551" s="86"/>
      <c r="AL2551" s="75"/>
    </row>
    <row r="2552" spans="1:38" x14ac:dyDescent="0.2">
      <c r="A2552" s="31"/>
      <c r="B2552" s="83"/>
      <c r="D2552" s="86"/>
      <c r="E2552" s="75"/>
      <c r="G2552" s="86"/>
      <c r="H2552" s="75"/>
      <c r="J2552" s="86"/>
      <c r="K2552" s="75"/>
      <c r="M2552" s="86"/>
      <c r="N2552" s="75"/>
      <c r="P2552" s="86"/>
      <c r="Q2552" s="75"/>
      <c r="S2552" s="86"/>
      <c r="T2552" s="75"/>
      <c r="V2552" s="86"/>
      <c r="W2552" s="75"/>
      <c r="Y2552" s="86"/>
      <c r="Z2552" s="75"/>
      <c r="AB2552" s="86"/>
      <c r="AC2552" s="75"/>
      <c r="AE2552" s="86"/>
      <c r="AF2552" s="75"/>
      <c r="AH2552" s="86"/>
      <c r="AI2552" s="75"/>
      <c r="AK2552" s="86"/>
      <c r="AL2552" s="75"/>
    </row>
    <row r="2553" spans="1:38" x14ac:dyDescent="0.2">
      <c r="A2553" s="31"/>
      <c r="B2553" s="83"/>
      <c r="D2553" s="86"/>
      <c r="E2553" s="75"/>
      <c r="G2553" s="86"/>
      <c r="H2553" s="75"/>
      <c r="J2553" s="86"/>
      <c r="K2553" s="75"/>
      <c r="M2553" s="86"/>
      <c r="N2553" s="75"/>
      <c r="P2553" s="86"/>
      <c r="Q2553" s="75"/>
      <c r="S2553" s="86"/>
      <c r="T2553" s="75"/>
      <c r="V2553" s="86"/>
      <c r="W2553" s="75"/>
      <c r="Y2553" s="86"/>
      <c r="Z2553" s="75"/>
      <c r="AB2553" s="86"/>
      <c r="AC2553" s="75"/>
      <c r="AE2553" s="86"/>
      <c r="AF2553" s="75"/>
      <c r="AH2553" s="86"/>
      <c r="AI2553" s="75"/>
      <c r="AK2553" s="86"/>
      <c r="AL2553" s="75"/>
    </row>
    <row r="2554" spans="1:38" x14ac:dyDescent="0.2">
      <c r="A2554" s="31"/>
      <c r="B2554" s="83"/>
      <c r="D2554" s="86"/>
      <c r="E2554" s="75"/>
      <c r="G2554" s="86"/>
      <c r="H2554" s="75"/>
      <c r="J2554" s="86"/>
      <c r="K2554" s="75"/>
      <c r="M2554" s="86"/>
      <c r="N2554" s="75"/>
      <c r="P2554" s="86"/>
      <c r="Q2554" s="75"/>
      <c r="S2554" s="86"/>
      <c r="T2554" s="75"/>
      <c r="V2554" s="86"/>
      <c r="W2554" s="75"/>
      <c r="Y2554" s="86"/>
      <c r="Z2554" s="75"/>
      <c r="AB2554" s="86"/>
      <c r="AC2554" s="75"/>
      <c r="AE2554" s="86"/>
      <c r="AF2554" s="75"/>
      <c r="AH2554" s="86"/>
      <c r="AI2554" s="75"/>
      <c r="AK2554" s="86"/>
      <c r="AL2554" s="75"/>
    </row>
    <row r="2555" spans="1:38" x14ac:dyDescent="0.2">
      <c r="A2555" s="31"/>
      <c r="B2555" s="83"/>
      <c r="D2555" s="86"/>
      <c r="E2555" s="75"/>
      <c r="G2555" s="86"/>
      <c r="H2555" s="75"/>
      <c r="J2555" s="86"/>
      <c r="K2555" s="75"/>
      <c r="M2555" s="86"/>
      <c r="N2555" s="75"/>
      <c r="P2555" s="86"/>
      <c r="Q2555" s="75"/>
      <c r="S2555" s="86"/>
      <c r="T2555" s="75"/>
      <c r="V2555" s="86"/>
      <c r="W2555" s="75"/>
      <c r="Y2555" s="86"/>
      <c r="Z2555" s="75"/>
      <c r="AB2555" s="86"/>
      <c r="AC2555" s="75"/>
      <c r="AE2555" s="86"/>
      <c r="AF2555" s="75"/>
      <c r="AH2555" s="86"/>
      <c r="AI2555" s="75"/>
      <c r="AK2555" s="86"/>
      <c r="AL2555" s="75"/>
    </row>
    <row r="2556" spans="1:38" x14ac:dyDescent="0.2">
      <c r="A2556" s="31"/>
      <c r="B2556" s="83"/>
      <c r="D2556" s="86"/>
      <c r="E2556" s="75"/>
      <c r="G2556" s="86"/>
      <c r="H2556" s="75"/>
      <c r="J2556" s="86"/>
      <c r="K2556" s="75"/>
      <c r="M2556" s="86"/>
      <c r="N2556" s="75"/>
      <c r="P2556" s="86"/>
      <c r="Q2556" s="75"/>
      <c r="S2556" s="86"/>
      <c r="T2556" s="75"/>
      <c r="V2556" s="86"/>
      <c r="W2556" s="75"/>
      <c r="Y2556" s="86"/>
      <c r="Z2556" s="75"/>
      <c r="AB2556" s="86"/>
      <c r="AC2556" s="75"/>
      <c r="AE2556" s="86"/>
      <c r="AF2556" s="75"/>
      <c r="AH2556" s="86"/>
      <c r="AI2556" s="75"/>
      <c r="AK2556" s="86"/>
      <c r="AL2556" s="75"/>
    </row>
    <row r="2557" spans="1:38" x14ac:dyDescent="0.2">
      <c r="A2557" s="31"/>
      <c r="B2557" s="83"/>
      <c r="D2557" s="86"/>
      <c r="E2557" s="75"/>
      <c r="G2557" s="86"/>
      <c r="H2557" s="75"/>
      <c r="J2557" s="86"/>
      <c r="K2557" s="75"/>
      <c r="M2557" s="86"/>
      <c r="N2557" s="75"/>
      <c r="P2557" s="86"/>
      <c r="Q2557" s="75"/>
      <c r="S2557" s="86"/>
      <c r="T2557" s="75"/>
      <c r="V2557" s="86"/>
      <c r="W2557" s="75"/>
      <c r="Y2557" s="86"/>
      <c r="Z2557" s="75"/>
      <c r="AB2557" s="86"/>
      <c r="AC2557" s="75"/>
      <c r="AE2557" s="86"/>
      <c r="AF2557" s="75"/>
      <c r="AH2557" s="86"/>
      <c r="AI2557" s="75"/>
      <c r="AK2557" s="86"/>
      <c r="AL2557" s="75"/>
    </row>
    <row r="2558" spans="1:38" x14ac:dyDescent="0.2">
      <c r="A2558" s="31"/>
      <c r="B2558" s="83"/>
      <c r="D2558" s="86"/>
      <c r="E2558" s="75"/>
      <c r="G2558" s="86"/>
      <c r="H2558" s="75"/>
      <c r="J2558" s="86"/>
      <c r="K2558" s="75"/>
      <c r="M2558" s="86"/>
      <c r="N2558" s="75"/>
      <c r="P2558" s="86"/>
      <c r="Q2558" s="75"/>
      <c r="S2558" s="86"/>
      <c r="T2558" s="75"/>
      <c r="V2558" s="86"/>
      <c r="W2558" s="75"/>
      <c r="Y2558" s="86"/>
      <c r="Z2558" s="75"/>
      <c r="AB2558" s="86"/>
      <c r="AC2558" s="75"/>
      <c r="AE2558" s="86"/>
      <c r="AF2558" s="75"/>
      <c r="AH2558" s="86"/>
      <c r="AI2558" s="75"/>
      <c r="AK2558" s="86"/>
      <c r="AL2558" s="75"/>
    </row>
    <row r="2559" spans="1:38" x14ac:dyDescent="0.2">
      <c r="A2559" s="31"/>
      <c r="B2559" s="83"/>
      <c r="D2559" s="86"/>
      <c r="E2559" s="75"/>
      <c r="G2559" s="86"/>
      <c r="H2559" s="75"/>
      <c r="J2559" s="86"/>
      <c r="K2559" s="75"/>
      <c r="M2559" s="86"/>
      <c r="N2559" s="75"/>
      <c r="P2559" s="86"/>
      <c r="Q2559" s="75"/>
      <c r="S2559" s="86"/>
      <c r="T2559" s="75"/>
      <c r="V2559" s="86"/>
      <c r="W2559" s="75"/>
      <c r="Y2559" s="86"/>
      <c r="Z2559" s="75"/>
      <c r="AB2559" s="86"/>
      <c r="AC2559" s="75"/>
      <c r="AE2559" s="86"/>
      <c r="AF2559" s="75"/>
      <c r="AH2559" s="86"/>
      <c r="AI2559" s="75"/>
      <c r="AK2559" s="86"/>
      <c r="AL2559" s="75"/>
    </row>
    <row r="2560" spans="1:38" x14ac:dyDescent="0.2">
      <c r="A2560" s="31"/>
      <c r="B2560" s="83"/>
      <c r="D2560" s="86"/>
      <c r="E2560" s="75"/>
      <c r="G2560" s="86"/>
      <c r="H2560" s="75"/>
      <c r="J2560" s="86"/>
      <c r="K2560" s="75"/>
      <c r="M2560" s="86"/>
      <c r="N2560" s="75"/>
      <c r="P2560" s="86"/>
      <c r="Q2560" s="75"/>
      <c r="S2560" s="86"/>
      <c r="T2560" s="75"/>
      <c r="V2560" s="86"/>
      <c r="W2560" s="75"/>
      <c r="Y2560" s="86"/>
      <c r="Z2560" s="75"/>
      <c r="AB2560" s="86"/>
      <c r="AC2560" s="75"/>
      <c r="AE2560" s="86"/>
      <c r="AF2560" s="75"/>
      <c r="AH2560" s="86"/>
      <c r="AI2560" s="75"/>
      <c r="AK2560" s="86"/>
      <c r="AL2560" s="75"/>
    </row>
    <row r="2561" spans="1:38" x14ac:dyDescent="0.2">
      <c r="A2561" s="31"/>
      <c r="B2561" s="83"/>
      <c r="D2561" s="86"/>
      <c r="E2561" s="75"/>
      <c r="G2561" s="86"/>
      <c r="H2561" s="75"/>
      <c r="J2561" s="86"/>
      <c r="K2561" s="75"/>
      <c r="M2561" s="86"/>
      <c r="N2561" s="75"/>
      <c r="P2561" s="86"/>
      <c r="Q2561" s="75"/>
      <c r="S2561" s="86"/>
      <c r="T2561" s="75"/>
      <c r="V2561" s="86"/>
      <c r="W2561" s="75"/>
      <c r="Y2561" s="86"/>
      <c r="Z2561" s="75"/>
      <c r="AB2561" s="86"/>
      <c r="AC2561" s="75"/>
      <c r="AE2561" s="86"/>
      <c r="AF2561" s="75"/>
      <c r="AH2561" s="86"/>
      <c r="AI2561" s="75"/>
      <c r="AK2561" s="86"/>
      <c r="AL2561" s="75"/>
    </row>
    <row r="2562" spans="1:38" x14ac:dyDescent="0.2">
      <c r="A2562" s="31"/>
      <c r="B2562" s="83"/>
      <c r="D2562" s="86"/>
      <c r="E2562" s="75"/>
      <c r="G2562" s="86"/>
      <c r="H2562" s="75"/>
      <c r="J2562" s="86"/>
      <c r="K2562" s="75"/>
      <c r="M2562" s="86"/>
      <c r="N2562" s="75"/>
      <c r="P2562" s="86"/>
      <c r="Q2562" s="75"/>
      <c r="S2562" s="86"/>
      <c r="T2562" s="75"/>
      <c r="V2562" s="86"/>
      <c r="W2562" s="75"/>
      <c r="Y2562" s="86"/>
      <c r="Z2562" s="75"/>
      <c r="AB2562" s="86"/>
      <c r="AC2562" s="75"/>
      <c r="AE2562" s="86"/>
      <c r="AF2562" s="75"/>
      <c r="AH2562" s="86"/>
      <c r="AI2562" s="75"/>
      <c r="AK2562" s="86"/>
      <c r="AL2562" s="75"/>
    </row>
    <row r="2563" spans="1:38" x14ac:dyDescent="0.2">
      <c r="A2563" s="31"/>
      <c r="B2563" s="83"/>
      <c r="D2563" s="86"/>
      <c r="E2563" s="75"/>
      <c r="G2563" s="86"/>
      <c r="H2563" s="75"/>
      <c r="J2563" s="86"/>
      <c r="K2563" s="75"/>
      <c r="M2563" s="86"/>
      <c r="N2563" s="75"/>
      <c r="P2563" s="86"/>
      <c r="Q2563" s="75"/>
      <c r="S2563" s="86"/>
      <c r="T2563" s="75"/>
      <c r="V2563" s="86"/>
      <c r="W2563" s="75"/>
      <c r="Y2563" s="86"/>
      <c r="Z2563" s="75"/>
      <c r="AB2563" s="86"/>
      <c r="AC2563" s="75"/>
      <c r="AE2563" s="86"/>
      <c r="AF2563" s="75"/>
      <c r="AH2563" s="86"/>
      <c r="AI2563" s="75"/>
      <c r="AK2563" s="86"/>
      <c r="AL2563" s="75"/>
    </row>
    <row r="2564" spans="1:38" x14ac:dyDescent="0.2">
      <c r="A2564" s="31"/>
      <c r="B2564" s="83"/>
      <c r="D2564" s="86"/>
      <c r="E2564" s="75"/>
      <c r="G2564" s="86"/>
      <c r="H2564" s="75"/>
      <c r="J2564" s="86"/>
      <c r="K2564" s="75"/>
      <c r="M2564" s="86"/>
      <c r="N2564" s="75"/>
      <c r="P2564" s="86"/>
      <c r="Q2564" s="75"/>
      <c r="S2564" s="86"/>
      <c r="T2564" s="75"/>
      <c r="V2564" s="86"/>
      <c r="W2564" s="75"/>
      <c r="Y2564" s="86"/>
      <c r="Z2564" s="75"/>
      <c r="AB2564" s="86"/>
      <c r="AC2564" s="75"/>
      <c r="AE2564" s="86"/>
      <c r="AF2564" s="75"/>
      <c r="AH2564" s="86"/>
      <c r="AI2564" s="75"/>
      <c r="AK2564" s="86"/>
      <c r="AL2564" s="75"/>
    </row>
    <row r="2565" spans="1:38" x14ac:dyDescent="0.2">
      <c r="A2565" s="31"/>
      <c r="B2565" s="83"/>
      <c r="D2565" s="86"/>
      <c r="E2565" s="75"/>
      <c r="G2565" s="86"/>
      <c r="H2565" s="75"/>
      <c r="J2565" s="86"/>
      <c r="K2565" s="75"/>
      <c r="M2565" s="86"/>
      <c r="N2565" s="75"/>
      <c r="P2565" s="86"/>
      <c r="Q2565" s="75"/>
      <c r="S2565" s="86"/>
      <c r="T2565" s="75"/>
      <c r="V2565" s="86"/>
      <c r="W2565" s="75"/>
      <c r="Y2565" s="86"/>
      <c r="Z2565" s="75"/>
      <c r="AB2565" s="86"/>
      <c r="AC2565" s="75"/>
      <c r="AE2565" s="86"/>
      <c r="AF2565" s="75"/>
      <c r="AH2565" s="86"/>
      <c r="AI2565" s="75"/>
      <c r="AK2565" s="86"/>
      <c r="AL2565" s="75"/>
    </row>
    <row r="2566" spans="1:38" x14ac:dyDescent="0.2">
      <c r="A2566" s="31"/>
      <c r="B2566" s="83"/>
      <c r="D2566" s="86"/>
      <c r="E2566" s="75"/>
      <c r="G2566" s="86"/>
      <c r="H2566" s="75"/>
      <c r="J2566" s="86"/>
      <c r="K2566" s="75"/>
      <c r="M2566" s="86"/>
      <c r="N2566" s="75"/>
      <c r="P2566" s="86"/>
      <c r="Q2566" s="75"/>
      <c r="S2566" s="86"/>
      <c r="T2566" s="75"/>
      <c r="V2566" s="86"/>
      <c r="W2566" s="75"/>
      <c r="Y2566" s="86"/>
      <c r="Z2566" s="75"/>
      <c r="AB2566" s="86"/>
      <c r="AC2566" s="75"/>
      <c r="AE2566" s="86"/>
      <c r="AF2566" s="75"/>
      <c r="AH2566" s="86"/>
      <c r="AI2566" s="75"/>
      <c r="AK2566" s="86"/>
      <c r="AL2566" s="75"/>
    </row>
    <row r="2567" spans="1:38" x14ac:dyDescent="0.2">
      <c r="A2567" s="31"/>
      <c r="B2567" s="83"/>
      <c r="D2567" s="86"/>
      <c r="E2567" s="75"/>
      <c r="G2567" s="86"/>
      <c r="H2567" s="75"/>
      <c r="J2567" s="86"/>
      <c r="K2567" s="75"/>
      <c r="M2567" s="86"/>
      <c r="N2567" s="75"/>
      <c r="P2567" s="86"/>
      <c r="Q2567" s="75"/>
      <c r="S2567" s="86"/>
      <c r="T2567" s="75"/>
      <c r="V2567" s="86"/>
      <c r="W2567" s="75"/>
      <c r="Y2567" s="86"/>
      <c r="Z2567" s="75"/>
      <c r="AB2567" s="86"/>
      <c r="AC2567" s="75"/>
      <c r="AE2567" s="86"/>
      <c r="AF2567" s="75"/>
      <c r="AH2567" s="86"/>
      <c r="AI2567" s="75"/>
      <c r="AK2567" s="86"/>
      <c r="AL2567" s="75"/>
    </row>
    <row r="2568" spans="1:38" x14ac:dyDescent="0.2">
      <c r="A2568" s="31"/>
      <c r="B2568" s="83"/>
      <c r="D2568" s="86"/>
      <c r="E2568" s="75"/>
      <c r="G2568" s="86"/>
      <c r="H2568" s="75"/>
      <c r="J2568" s="86"/>
      <c r="K2568" s="75"/>
      <c r="M2568" s="86"/>
      <c r="N2568" s="75"/>
      <c r="P2568" s="86"/>
      <c r="Q2568" s="75"/>
      <c r="S2568" s="86"/>
      <c r="T2568" s="75"/>
      <c r="V2568" s="86"/>
      <c r="W2568" s="75"/>
      <c r="Y2568" s="86"/>
      <c r="Z2568" s="75"/>
      <c r="AB2568" s="86"/>
      <c r="AC2568" s="75"/>
      <c r="AE2568" s="86"/>
      <c r="AF2568" s="75"/>
      <c r="AH2568" s="86"/>
      <c r="AI2568" s="75"/>
      <c r="AK2568" s="86"/>
      <c r="AL2568" s="75"/>
    </row>
    <row r="2569" spans="1:38" x14ac:dyDescent="0.2">
      <c r="A2569" s="31"/>
      <c r="B2569" s="83"/>
      <c r="D2569" s="86"/>
      <c r="E2569" s="75"/>
      <c r="G2569" s="86"/>
      <c r="H2569" s="75"/>
      <c r="J2569" s="86"/>
      <c r="K2569" s="75"/>
      <c r="M2569" s="86"/>
      <c r="N2569" s="75"/>
      <c r="P2569" s="86"/>
      <c r="Q2569" s="75"/>
      <c r="S2569" s="86"/>
      <c r="T2569" s="75"/>
      <c r="V2569" s="86"/>
      <c r="W2569" s="75"/>
      <c r="Y2569" s="86"/>
      <c r="Z2569" s="75"/>
      <c r="AB2569" s="86"/>
      <c r="AC2569" s="75"/>
      <c r="AE2569" s="86"/>
      <c r="AF2569" s="75"/>
      <c r="AH2569" s="86"/>
      <c r="AI2569" s="75"/>
      <c r="AK2569" s="86"/>
      <c r="AL2569" s="75"/>
    </row>
    <row r="2570" spans="1:38" x14ac:dyDescent="0.2">
      <c r="A2570" s="31"/>
      <c r="B2570" s="83"/>
      <c r="D2570" s="86"/>
      <c r="E2570" s="75"/>
      <c r="G2570" s="86"/>
      <c r="H2570" s="75"/>
      <c r="J2570" s="86"/>
      <c r="K2570" s="75"/>
      <c r="M2570" s="86"/>
      <c r="N2570" s="75"/>
      <c r="P2570" s="86"/>
      <c r="Q2570" s="75"/>
      <c r="S2570" s="86"/>
      <c r="T2570" s="75"/>
      <c r="V2570" s="86"/>
      <c r="W2570" s="75"/>
      <c r="Y2570" s="86"/>
      <c r="Z2570" s="75"/>
      <c r="AB2570" s="86"/>
      <c r="AC2570" s="75"/>
      <c r="AE2570" s="86"/>
      <c r="AF2570" s="75"/>
      <c r="AH2570" s="86"/>
      <c r="AI2570" s="75"/>
      <c r="AK2570" s="86"/>
      <c r="AL2570" s="75"/>
    </row>
    <row r="2571" spans="1:38" x14ac:dyDescent="0.2">
      <c r="A2571" s="31"/>
      <c r="B2571" s="83"/>
      <c r="D2571" s="86"/>
      <c r="E2571" s="75"/>
      <c r="G2571" s="86"/>
      <c r="H2571" s="75"/>
      <c r="J2571" s="86"/>
      <c r="K2571" s="75"/>
      <c r="M2571" s="86"/>
      <c r="N2571" s="75"/>
      <c r="P2571" s="86"/>
      <c r="Q2571" s="75"/>
      <c r="S2571" s="86"/>
      <c r="T2571" s="75"/>
      <c r="V2571" s="86"/>
      <c r="W2571" s="75"/>
      <c r="Y2571" s="86"/>
      <c r="Z2571" s="75"/>
      <c r="AB2571" s="86"/>
      <c r="AC2571" s="75"/>
      <c r="AE2571" s="86"/>
      <c r="AF2571" s="75"/>
      <c r="AH2571" s="86"/>
      <c r="AI2571" s="75"/>
      <c r="AK2571" s="86"/>
      <c r="AL2571" s="75"/>
    </row>
    <row r="2572" spans="1:38" x14ac:dyDescent="0.2">
      <c r="A2572" s="31"/>
      <c r="B2572" s="83"/>
      <c r="D2572" s="86"/>
      <c r="E2572" s="75"/>
      <c r="G2572" s="86"/>
      <c r="H2572" s="75"/>
      <c r="J2572" s="86"/>
      <c r="K2572" s="75"/>
      <c r="M2572" s="86"/>
      <c r="N2572" s="75"/>
      <c r="P2572" s="86"/>
      <c r="Q2572" s="75"/>
      <c r="S2572" s="86"/>
      <c r="T2572" s="75"/>
      <c r="V2572" s="86"/>
      <c r="W2572" s="75"/>
      <c r="Y2572" s="86"/>
      <c r="Z2572" s="75"/>
      <c r="AB2572" s="86"/>
      <c r="AC2572" s="75"/>
      <c r="AE2572" s="86"/>
      <c r="AF2572" s="75"/>
      <c r="AH2572" s="86"/>
      <c r="AI2572" s="75"/>
      <c r="AK2572" s="86"/>
      <c r="AL2572" s="75"/>
    </row>
    <row r="2573" spans="1:38" x14ac:dyDescent="0.2">
      <c r="A2573" s="31"/>
      <c r="B2573" s="83"/>
      <c r="D2573" s="86"/>
      <c r="E2573" s="75"/>
      <c r="G2573" s="86"/>
      <c r="H2573" s="75"/>
      <c r="J2573" s="86"/>
      <c r="K2573" s="75"/>
      <c r="M2573" s="86"/>
      <c r="N2573" s="75"/>
      <c r="P2573" s="86"/>
      <c r="Q2573" s="75"/>
      <c r="S2573" s="86"/>
      <c r="T2573" s="75"/>
      <c r="V2573" s="86"/>
      <c r="W2573" s="75"/>
      <c r="Y2573" s="86"/>
      <c r="Z2573" s="75"/>
      <c r="AB2573" s="86"/>
      <c r="AC2573" s="75"/>
      <c r="AE2573" s="86"/>
      <c r="AF2573" s="75"/>
      <c r="AH2573" s="86"/>
      <c r="AI2573" s="75"/>
      <c r="AK2573" s="86"/>
      <c r="AL2573" s="75"/>
    </row>
    <row r="2574" spans="1:38" x14ac:dyDescent="0.2">
      <c r="A2574" s="31"/>
      <c r="B2574" s="83"/>
      <c r="D2574" s="86"/>
      <c r="E2574" s="75"/>
      <c r="G2574" s="86"/>
      <c r="H2574" s="75"/>
      <c r="J2574" s="86"/>
      <c r="K2574" s="75"/>
      <c r="M2574" s="86"/>
      <c r="N2574" s="75"/>
      <c r="P2574" s="86"/>
      <c r="Q2574" s="75"/>
      <c r="S2574" s="86"/>
      <c r="T2574" s="75"/>
      <c r="V2574" s="86"/>
      <c r="W2574" s="75"/>
      <c r="Y2574" s="86"/>
      <c r="Z2574" s="75"/>
      <c r="AB2574" s="86"/>
      <c r="AC2574" s="75"/>
      <c r="AE2574" s="86"/>
      <c r="AF2574" s="75"/>
      <c r="AH2574" s="86"/>
      <c r="AI2574" s="75"/>
      <c r="AK2574" s="86"/>
      <c r="AL2574" s="75"/>
    </row>
    <row r="2575" spans="1:38" x14ac:dyDescent="0.2">
      <c r="A2575" s="31"/>
      <c r="B2575" s="83"/>
      <c r="D2575" s="86"/>
      <c r="E2575" s="75"/>
      <c r="G2575" s="86"/>
      <c r="H2575" s="75"/>
      <c r="J2575" s="86"/>
      <c r="K2575" s="75"/>
      <c r="M2575" s="86"/>
      <c r="N2575" s="75"/>
      <c r="P2575" s="86"/>
      <c r="Q2575" s="75"/>
      <c r="S2575" s="86"/>
      <c r="T2575" s="75"/>
      <c r="V2575" s="86"/>
      <c r="W2575" s="75"/>
      <c r="Y2575" s="86"/>
      <c r="Z2575" s="75"/>
      <c r="AB2575" s="86"/>
      <c r="AC2575" s="75"/>
      <c r="AE2575" s="86"/>
      <c r="AF2575" s="75"/>
      <c r="AH2575" s="86"/>
      <c r="AI2575" s="75"/>
      <c r="AK2575" s="86"/>
      <c r="AL2575" s="75"/>
    </row>
    <row r="2576" spans="1:38" x14ac:dyDescent="0.2">
      <c r="A2576" s="31"/>
      <c r="B2576" s="83"/>
      <c r="D2576" s="86"/>
      <c r="E2576" s="75"/>
      <c r="G2576" s="86"/>
      <c r="H2576" s="75"/>
      <c r="J2576" s="86"/>
      <c r="K2576" s="75"/>
      <c r="M2576" s="86"/>
      <c r="N2576" s="75"/>
      <c r="P2576" s="86"/>
      <c r="Q2576" s="75"/>
      <c r="S2576" s="86"/>
      <c r="T2576" s="75"/>
      <c r="V2576" s="86"/>
      <c r="W2576" s="75"/>
      <c r="Y2576" s="86"/>
      <c r="Z2576" s="75"/>
      <c r="AB2576" s="86"/>
      <c r="AC2576" s="75"/>
      <c r="AE2576" s="86"/>
      <c r="AF2576" s="75"/>
      <c r="AH2576" s="86"/>
      <c r="AI2576" s="75"/>
      <c r="AK2576" s="86"/>
      <c r="AL2576" s="75"/>
    </row>
    <row r="2577" spans="1:38" x14ac:dyDescent="0.2">
      <c r="A2577" s="31"/>
      <c r="B2577" s="83"/>
      <c r="D2577" s="86"/>
      <c r="E2577" s="75"/>
      <c r="G2577" s="86"/>
      <c r="H2577" s="75"/>
      <c r="J2577" s="86"/>
      <c r="K2577" s="75"/>
      <c r="M2577" s="86"/>
      <c r="N2577" s="75"/>
      <c r="P2577" s="86"/>
      <c r="Q2577" s="75"/>
      <c r="S2577" s="86"/>
      <c r="T2577" s="75"/>
      <c r="V2577" s="86"/>
      <c r="W2577" s="75"/>
      <c r="Y2577" s="86"/>
      <c r="Z2577" s="75"/>
      <c r="AB2577" s="86"/>
      <c r="AC2577" s="75"/>
      <c r="AE2577" s="86"/>
      <c r="AF2577" s="75"/>
      <c r="AH2577" s="86"/>
      <c r="AI2577" s="75"/>
      <c r="AK2577" s="86"/>
      <c r="AL2577" s="75"/>
    </row>
    <row r="2578" spans="1:38" x14ac:dyDescent="0.2">
      <c r="A2578" s="31"/>
      <c r="B2578" s="83"/>
      <c r="D2578" s="86"/>
      <c r="E2578" s="75"/>
      <c r="G2578" s="86"/>
      <c r="H2578" s="75"/>
      <c r="J2578" s="86"/>
      <c r="K2578" s="75"/>
      <c r="M2578" s="86"/>
      <c r="N2578" s="75"/>
      <c r="P2578" s="86"/>
      <c r="Q2578" s="75"/>
      <c r="S2578" s="86"/>
      <c r="T2578" s="75"/>
      <c r="V2578" s="86"/>
      <c r="W2578" s="75"/>
      <c r="Y2578" s="86"/>
      <c r="Z2578" s="75"/>
      <c r="AB2578" s="86"/>
      <c r="AC2578" s="75"/>
      <c r="AE2578" s="86"/>
      <c r="AF2578" s="75"/>
      <c r="AH2578" s="86"/>
      <c r="AI2578" s="75"/>
      <c r="AK2578" s="86"/>
      <c r="AL2578" s="75"/>
    </row>
    <row r="2579" spans="1:38" x14ac:dyDescent="0.2">
      <c r="A2579" s="31"/>
      <c r="B2579" s="83"/>
      <c r="D2579" s="86"/>
      <c r="E2579" s="75"/>
      <c r="G2579" s="86"/>
      <c r="H2579" s="75"/>
      <c r="J2579" s="86"/>
      <c r="K2579" s="75"/>
      <c r="M2579" s="86"/>
      <c r="N2579" s="75"/>
      <c r="P2579" s="86"/>
      <c r="Q2579" s="75"/>
      <c r="S2579" s="86"/>
      <c r="T2579" s="75"/>
      <c r="V2579" s="86"/>
      <c r="W2579" s="75"/>
      <c r="Y2579" s="86"/>
      <c r="Z2579" s="75"/>
      <c r="AB2579" s="86"/>
      <c r="AC2579" s="75"/>
      <c r="AE2579" s="86"/>
      <c r="AF2579" s="75"/>
      <c r="AH2579" s="86"/>
      <c r="AI2579" s="75"/>
      <c r="AK2579" s="86"/>
      <c r="AL2579" s="75"/>
    </row>
    <row r="2580" spans="1:38" x14ac:dyDescent="0.2">
      <c r="A2580" s="31"/>
      <c r="B2580" s="83"/>
      <c r="D2580" s="86"/>
      <c r="E2580" s="75"/>
      <c r="G2580" s="86"/>
      <c r="H2580" s="75"/>
      <c r="J2580" s="86"/>
      <c r="K2580" s="75"/>
      <c r="M2580" s="86"/>
      <c r="N2580" s="75"/>
      <c r="P2580" s="86"/>
      <c r="Q2580" s="75"/>
      <c r="S2580" s="86"/>
      <c r="T2580" s="75"/>
      <c r="V2580" s="86"/>
      <c r="W2580" s="75"/>
      <c r="Y2580" s="86"/>
      <c r="Z2580" s="75"/>
      <c r="AB2580" s="86"/>
      <c r="AC2580" s="75"/>
      <c r="AE2580" s="86"/>
      <c r="AF2580" s="75"/>
      <c r="AH2580" s="86"/>
      <c r="AI2580" s="75"/>
      <c r="AK2580" s="86"/>
      <c r="AL2580" s="75"/>
    </row>
    <row r="2581" spans="1:38" x14ac:dyDescent="0.2">
      <c r="A2581" s="31"/>
      <c r="B2581" s="83"/>
      <c r="D2581" s="86"/>
      <c r="E2581" s="75"/>
      <c r="G2581" s="86"/>
      <c r="H2581" s="75"/>
      <c r="J2581" s="86"/>
      <c r="K2581" s="75"/>
      <c r="M2581" s="86"/>
      <c r="N2581" s="75"/>
      <c r="P2581" s="86"/>
      <c r="Q2581" s="75"/>
      <c r="S2581" s="86"/>
      <c r="T2581" s="75"/>
      <c r="V2581" s="86"/>
      <c r="W2581" s="75"/>
      <c r="Y2581" s="86"/>
      <c r="Z2581" s="75"/>
      <c r="AB2581" s="86"/>
      <c r="AC2581" s="75"/>
      <c r="AE2581" s="86"/>
      <c r="AF2581" s="75"/>
      <c r="AH2581" s="86"/>
      <c r="AI2581" s="75"/>
      <c r="AK2581" s="86"/>
      <c r="AL2581" s="75"/>
    </row>
    <row r="2582" spans="1:38" x14ac:dyDescent="0.2">
      <c r="A2582" s="31"/>
      <c r="B2582" s="83"/>
      <c r="D2582" s="86"/>
      <c r="E2582" s="75"/>
      <c r="G2582" s="86"/>
      <c r="H2582" s="75"/>
      <c r="J2582" s="86"/>
      <c r="K2582" s="75"/>
      <c r="M2582" s="86"/>
      <c r="N2582" s="75"/>
      <c r="P2582" s="86"/>
      <c r="Q2582" s="75"/>
      <c r="S2582" s="86"/>
      <c r="T2582" s="75"/>
      <c r="V2582" s="86"/>
      <c r="W2582" s="75"/>
      <c r="Y2582" s="86"/>
      <c r="Z2582" s="75"/>
      <c r="AB2582" s="86"/>
      <c r="AC2582" s="75"/>
      <c r="AE2582" s="86"/>
      <c r="AF2582" s="75"/>
      <c r="AH2582" s="86"/>
      <c r="AI2582" s="75"/>
      <c r="AK2582" s="86"/>
      <c r="AL2582" s="75"/>
    </row>
    <row r="2583" spans="1:38" x14ac:dyDescent="0.2">
      <c r="A2583" s="31"/>
      <c r="B2583" s="83"/>
      <c r="D2583" s="86"/>
      <c r="E2583" s="75"/>
      <c r="G2583" s="86"/>
      <c r="H2583" s="75"/>
      <c r="J2583" s="86"/>
      <c r="K2583" s="75"/>
      <c r="M2583" s="86"/>
      <c r="N2583" s="75"/>
      <c r="P2583" s="86"/>
      <c r="Q2583" s="75"/>
      <c r="S2583" s="86"/>
      <c r="T2583" s="75"/>
      <c r="V2583" s="86"/>
      <c r="W2583" s="75"/>
      <c r="Y2583" s="86"/>
      <c r="Z2583" s="75"/>
      <c r="AB2583" s="86"/>
      <c r="AC2583" s="75"/>
      <c r="AE2583" s="86"/>
      <c r="AF2583" s="75"/>
      <c r="AH2583" s="86"/>
      <c r="AI2583" s="75"/>
      <c r="AK2583" s="86"/>
      <c r="AL2583" s="75"/>
    </row>
    <row r="2584" spans="1:38" x14ac:dyDescent="0.2">
      <c r="A2584" s="31"/>
      <c r="B2584" s="83"/>
      <c r="D2584" s="86"/>
      <c r="E2584" s="75"/>
      <c r="G2584" s="86"/>
      <c r="H2584" s="75"/>
      <c r="J2584" s="86"/>
      <c r="K2584" s="75"/>
      <c r="M2584" s="86"/>
      <c r="N2584" s="75"/>
      <c r="P2584" s="86"/>
      <c r="Q2584" s="75"/>
      <c r="S2584" s="86"/>
      <c r="T2584" s="75"/>
      <c r="V2584" s="86"/>
      <c r="W2584" s="75"/>
      <c r="Y2584" s="86"/>
      <c r="Z2584" s="75"/>
      <c r="AB2584" s="86"/>
      <c r="AC2584" s="75"/>
      <c r="AE2584" s="86"/>
      <c r="AF2584" s="75"/>
      <c r="AH2584" s="86"/>
      <c r="AI2584" s="75"/>
      <c r="AK2584" s="86"/>
      <c r="AL2584" s="75"/>
    </row>
    <row r="2585" spans="1:38" x14ac:dyDescent="0.2">
      <c r="A2585" s="31"/>
      <c r="B2585" s="83"/>
      <c r="D2585" s="86"/>
      <c r="E2585" s="75"/>
      <c r="G2585" s="86"/>
      <c r="H2585" s="75"/>
      <c r="J2585" s="86"/>
      <c r="K2585" s="75"/>
      <c r="M2585" s="86"/>
      <c r="N2585" s="75"/>
      <c r="P2585" s="86"/>
      <c r="Q2585" s="75"/>
      <c r="S2585" s="86"/>
      <c r="T2585" s="75"/>
      <c r="V2585" s="86"/>
      <c r="W2585" s="75"/>
      <c r="Y2585" s="86"/>
      <c r="Z2585" s="75"/>
      <c r="AB2585" s="86"/>
      <c r="AC2585" s="75"/>
      <c r="AE2585" s="86"/>
      <c r="AF2585" s="75"/>
      <c r="AH2585" s="86"/>
      <c r="AI2585" s="75"/>
      <c r="AK2585" s="86"/>
      <c r="AL2585" s="75"/>
    </row>
    <row r="2586" spans="1:38" x14ac:dyDescent="0.2">
      <c r="A2586" s="31"/>
      <c r="B2586" s="83"/>
      <c r="D2586" s="86"/>
      <c r="E2586" s="75"/>
      <c r="G2586" s="86"/>
      <c r="H2586" s="75"/>
      <c r="J2586" s="86"/>
      <c r="K2586" s="75"/>
      <c r="M2586" s="86"/>
      <c r="N2586" s="75"/>
      <c r="P2586" s="86"/>
      <c r="Q2586" s="75"/>
      <c r="S2586" s="86"/>
      <c r="T2586" s="75"/>
      <c r="V2586" s="86"/>
      <c r="W2586" s="75"/>
      <c r="Y2586" s="86"/>
      <c r="Z2586" s="75"/>
      <c r="AB2586" s="86"/>
      <c r="AC2586" s="75"/>
      <c r="AE2586" s="86"/>
      <c r="AF2586" s="75"/>
      <c r="AH2586" s="86"/>
      <c r="AI2586" s="75"/>
      <c r="AK2586" s="86"/>
      <c r="AL2586" s="75"/>
    </row>
    <row r="2587" spans="1:38" x14ac:dyDescent="0.2">
      <c r="A2587" s="31"/>
      <c r="B2587" s="83"/>
      <c r="D2587" s="86"/>
      <c r="E2587" s="75"/>
      <c r="G2587" s="86"/>
      <c r="H2587" s="75"/>
      <c r="J2587" s="86"/>
      <c r="K2587" s="75"/>
      <c r="M2587" s="86"/>
      <c r="N2587" s="75"/>
      <c r="P2587" s="86"/>
      <c r="Q2587" s="75"/>
      <c r="S2587" s="86"/>
      <c r="T2587" s="75"/>
      <c r="V2587" s="86"/>
      <c r="W2587" s="75"/>
      <c r="Y2587" s="86"/>
      <c r="Z2587" s="75"/>
      <c r="AB2587" s="86"/>
      <c r="AC2587" s="75"/>
      <c r="AE2587" s="86"/>
      <c r="AF2587" s="75"/>
      <c r="AH2587" s="86"/>
      <c r="AI2587" s="75"/>
      <c r="AK2587" s="86"/>
      <c r="AL2587" s="75"/>
    </row>
    <row r="2588" spans="1:38" x14ac:dyDescent="0.2">
      <c r="A2588" s="31"/>
      <c r="B2588" s="83"/>
      <c r="D2588" s="86"/>
      <c r="E2588" s="75"/>
      <c r="G2588" s="86"/>
      <c r="H2588" s="75"/>
      <c r="J2588" s="86"/>
      <c r="K2588" s="75"/>
      <c r="M2588" s="86"/>
      <c r="N2588" s="75"/>
      <c r="P2588" s="86"/>
      <c r="Q2588" s="75"/>
      <c r="S2588" s="86"/>
      <c r="T2588" s="75"/>
      <c r="V2588" s="86"/>
      <c r="W2588" s="75"/>
      <c r="Y2588" s="86"/>
      <c r="Z2588" s="75"/>
      <c r="AB2588" s="86"/>
      <c r="AC2588" s="75"/>
      <c r="AE2588" s="86"/>
      <c r="AF2588" s="75"/>
      <c r="AH2588" s="86"/>
      <c r="AI2588" s="75"/>
      <c r="AK2588" s="86"/>
      <c r="AL2588" s="75"/>
    </row>
    <row r="2589" spans="1:38" x14ac:dyDescent="0.2">
      <c r="A2589" s="31"/>
      <c r="B2589" s="83"/>
      <c r="D2589" s="86"/>
      <c r="E2589" s="75"/>
      <c r="G2589" s="86"/>
      <c r="H2589" s="75"/>
      <c r="J2589" s="86"/>
      <c r="K2589" s="75"/>
      <c r="M2589" s="86"/>
      <c r="N2589" s="75"/>
      <c r="P2589" s="86"/>
      <c r="Q2589" s="75"/>
      <c r="S2589" s="86"/>
      <c r="T2589" s="75"/>
      <c r="V2589" s="86"/>
      <c r="W2589" s="75"/>
      <c r="Y2589" s="86"/>
      <c r="Z2589" s="75"/>
      <c r="AB2589" s="86"/>
      <c r="AC2589" s="75"/>
      <c r="AE2589" s="86"/>
      <c r="AF2589" s="75"/>
      <c r="AH2589" s="86"/>
      <c r="AI2589" s="75"/>
      <c r="AK2589" s="86"/>
      <c r="AL2589" s="75"/>
    </row>
    <row r="2590" spans="1:38" x14ac:dyDescent="0.2">
      <c r="A2590" s="31"/>
      <c r="B2590" s="83"/>
      <c r="D2590" s="86"/>
      <c r="E2590" s="75"/>
      <c r="G2590" s="86"/>
      <c r="H2590" s="75"/>
      <c r="J2590" s="86"/>
      <c r="K2590" s="75"/>
      <c r="M2590" s="86"/>
      <c r="N2590" s="75"/>
      <c r="P2590" s="86"/>
      <c r="Q2590" s="75"/>
      <c r="S2590" s="86"/>
      <c r="T2590" s="75"/>
      <c r="V2590" s="86"/>
      <c r="W2590" s="75"/>
      <c r="Y2590" s="86"/>
      <c r="Z2590" s="75"/>
      <c r="AB2590" s="86"/>
      <c r="AC2590" s="75"/>
      <c r="AE2590" s="86"/>
      <c r="AF2590" s="75"/>
      <c r="AH2590" s="86"/>
      <c r="AI2590" s="75"/>
      <c r="AK2590" s="86"/>
      <c r="AL2590" s="75"/>
    </row>
    <row r="2591" spans="1:38" x14ac:dyDescent="0.2">
      <c r="A2591" s="31"/>
      <c r="B2591" s="83"/>
      <c r="D2591" s="86"/>
      <c r="E2591" s="75"/>
      <c r="G2591" s="86"/>
      <c r="H2591" s="75"/>
      <c r="J2591" s="86"/>
      <c r="K2591" s="75"/>
      <c r="M2591" s="86"/>
      <c r="N2591" s="75"/>
      <c r="P2591" s="86"/>
      <c r="Q2591" s="75"/>
      <c r="S2591" s="86"/>
      <c r="T2591" s="75"/>
      <c r="V2591" s="86"/>
      <c r="W2591" s="75"/>
      <c r="Y2591" s="86"/>
      <c r="Z2591" s="75"/>
      <c r="AB2591" s="86"/>
      <c r="AC2591" s="75"/>
      <c r="AE2591" s="86"/>
      <c r="AF2591" s="75"/>
      <c r="AH2591" s="86"/>
      <c r="AI2591" s="75"/>
      <c r="AK2591" s="86"/>
      <c r="AL2591" s="75"/>
    </row>
    <row r="2592" spans="1:38" x14ac:dyDescent="0.2">
      <c r="A2592" s="31"/>
      <c r="B2592" s="83"/>
      <c r="D2592" s="86"/>
      <c r="E2592" s="75"/>
      <c r="G2592" s="86"/>
      <c r="H2592" s="75"/>
      <c r="J2592" s="86"/>
      <c r="K2592" s="75"/>
      <c r="M2592" s="86"/>
      <c r="N2592" s="75"/>
      <c r="P2592" s="86"/>
      <c r="Q2592" s="75"/>
      <c r="S2592" s="86"/>
      <c r="T2592" s="75"/>
      <c r="V2592" s="86"/>
      <c r="W2592" s="75"/>
      <c r="Y2592" s="86"/>
      <c r="Z2592" s="75"/>
      <c r="AB2592" s="86"/>
      <c r="AC2592" s="75"/>
      <c r="AE2592" s="86"/>
      <c r="AF2592" s="75"/>
      <c r="AH2592" s="86"/>
      <c r="AI2592" s="75"/>
      <c r="AK2592" s="86"/>
      <c r="AL2592" s="75"/>
    </row>
    <row r="2593" spans="1:38" x14ac:dyDescent="0.2">
      <c r="A2593" s="31"/>
      <c r="B2593" s="83"/>
      <c r="D2593" s="86"/>
      <c r="E2593" s="75"/>
      <c r="G2593" s="86"/>
      <c r="H2593" s="75"/>
      <c r="J2593" s="86"/>
      <c r="K2593" s="75"/>
      <c r="M2593" s="86"/>
      <c r="N2593" s="75"/>
      <c r="P2593" s="86"/>
      <c r="Q2593" s="75"/>
      <c r="S2593" s="86"/>
      <c r="T2593" s="75"/>
      <c r="V2593" s="86"/>
      <c r="W2593" s="75"/>
      <c r="Y2593" s="86"/>
      <c r="Z2593" s="75"/>
      <c r="AB2593" s="86"/>
      <c r="AC2593" s="75"/>
      <c r="AE2593" s="86"/>
      <c r="AF2593" s="75"/>
      <c r="AH2593" s="86"/>
      <c r="AI2593" s="75"/>
      <c r="AK2593" s="86"/>
      <c r="AL2593" s="75"/>
    </row>
    <row r="2594" spans="1:38" x14ac:dyDescent="0.2">
      <c r="A2594" s="31"/>
      <c r="B2594" s="83"/>
      <c r="D2594" s="86"/>
      <c r="E2594" s="75"/>
      <c r="G2594" s="86"/>
      <c r="H2594" s="75"/>
      <c r="J2594" s="86"/>
      <c r="K2594" s="75"/>
      <c r="M2594" s="86"/>
      <c r="N2594" s="75"/>
      <c r="P2594" s="86"/>
      <c r="Q2594" s="75"/>
      <c r="S2594" s="86"/>
      <c r="T2594" s="75"/>
      <c r="V2594" s="86"/>
      <c r="W2594" s="75"/>
      <c r="Y2594" s="86"/>
      <c r="Z2594" s="75"/>
      <c r="AB2594" s="86"/>
      <c r="AC2594" s="75"/>
      <c r="AE2594" s="86"/>
      <c r="AF2594" s="75"/>
      <c r="AH2594" s="86"/>
      <c r="AI2594" s="75"/>
      <c r="AK2594" s="86"/>
      <c r="AL2594" s="75"/>
    </row>
    <row r="2595" spans="1:38" x14ac:dyDescent="0.2">
      <c r="A2595" s="31"/>
      <c r="B2595" s="83"/>
      <c r="D2595" s="86"/>
      <c r="E2595" s="75"/>
      <c r="G2595" s="86"/>
      <c r="H2595" s="75"/>
      <c r="J2595" s="86"/>
      <c r="K2595" s="75"/>
      <c r="M2595" s="86"/>
      <c r="N2595" s="75"/>
      <c r="P2595" s="86"/>
      <c r="Q2595" s="75"/>
      <c r="S2595" s="86"/>
      <c r="T2595" s="75"/>
      <c r="V2595" s="86"/>
      <c r="W2595" s="75"/>
      <c r="Y2595" s="86"/>
      <c r="Z2595" s="75"/>
      <c r="AB2595" s="86"/>
      <c r="AC2595" s="75"/>
      <c r="AE2595" s="86"/>
      <c r="AF2595" s="75"/>
      <c r="AH2595" s="86"/>
      <c r="AI2595" s="75"/>
      <c r="AK2595" s="86"/>
      <c r="AL2595" s="75"/>
    </row>
    <row r="2596" spans="1:38" x14ac:dyDescent="0.2">
      <c r="A2596" s="31"/>
      <c r="B2596" s="83"/>
      <c r="D2596" s="86"/>
      <c r="E2596" s="75"/>
      <c r="G2596" s="86"/>
      <c r="H2596" s="75"/>
      <c r="J2596" s="86"/>
      <c r="K2596" s="75"/>
      <c r="M2596" s="86"/>
      <c r="N2596" s="75"/>
      <c r="P2596" s="86"/>
      <c r="Q2596" s="75"/>
      <c r="S2596" s="86"/>
      <c r="T2596" s="75"/>
      <c r="V2596" s="86"/>
      <c r="W2596" s="75"/>
      <c r="Y2596" s="86"/>
      <c r="Z2596" s="75"/>
      <c r="AB2596" s="86"/>
      <c r="AC2596" s="75"/>
      <c r="AE2596" s="86"/>
      <c r="AF2596" s="75"/>
      <c r="AH2596" s="86"/>
      <c r="AI2596" s="75"/>
      <c r="AK2596" s="86"/>
      <c r="AL2596" s="75"/>
    </row>
    <row r="2597" spans="1:38" x14ac:dyDescent="0.2">
      <c r="A2597" s="31"/>
      <c r="B2597" s="83"/>
      <c r="D2597" s="86"/>
      <c r="E2597" s="75"/>
      <c r="G2597" s="86"/>
      <c r="H2597" s="75"/>
      <c r="J2597" s="86"/>
      <c r="K2597" s="75"/>
      <c r="M2597" s="86"/>
      <c r="N2597" s="75"/>
      <c r="P2597" s="86"/>
      <c r="Q2597" s="75"/>
      <c r="S2597" s="86"/>
      <c r="T2597" s="75"/>
      <c r="V2597" s="86"/>
      <c r="W2597" s="75"/>
      <c r="Y2597" s="86"/>
      <c r="Z2597" s="75"/>
      <c r="AB2597" s="86"/>
      <c r="AC2597" s="75"/>
      <c r="AE2597" s="86"/>
      <c r="AF2597" s="75"/>
      <c r="AH2597" s="86"/>
      <c r="AI2597" s="75"/>
      <c r="AK2597" s="86"/>
      <c r="AL2597" s="75"/>
    </row>
    <row r="2598" spans="1:38" x14ac:dyDescent="0.2">
      <c r="A2598" s="31"/>
      <c r="B2598" s="83"/>
      <c r="D2598" s="86"/>
      <c r="E2598" s="75"/>
      <c r="G2598" s="86"/>
      <c r="H2598" s="75"/>
      <c r="J2598" s="86"/>
      <c r="K2598" s="75"/>
      <c r="M2598" s="86"/>
      <c r="N2598" s="75"/>
      <c r="P2598" s="86"/>
      <c r="Q2598" s="75"/>
      <c r="S2598" s="86"/>
      <c r="T2598" s="75"/>
      <c r="V2598" s="86"/>
      <c r="W2598" s="75"/>
      <c r="Y2598" s="86"/>
      <c r="Z2598" s="75"/>
      <c r="AB2598" s="86"/>
      <c r="AC2598" s="75"/>
      <c r="AE2598" s="86"/>
      <c r="AF2598" s="75"/>
      <c r="AH2598" s="86"/>
      <c r="AI2598" s="75"/>
      <c r="AK2598" s="86"/>
      <c r="AL2598" s="75"/>
    </row>
    <row r="2599" spans="1:38" x14ac:dyDescent="0.2">
      <c r="A2599" s="31"/>
      <c r="B2599" s="83"/>
      <c r="D2599" s="86"/>
      <c r="E2599" s="75"/>
      <c r="G2599" s="86"/>
      <c r="H2599" s="75"/>
      <c r="J2599" s="86"/>
      <c r="K2599" s="75"/>
      <c r="M2599" s="86"/>
      <c r="N2599" s="75"/>
      <c r="P2599" s="86"/>
      <c r="Q2599" s="75"/>
      <c r="S2599" s="86"/>
      <c r="T2599" s="75"/>
      <c r="V2599" s="86"/>
      <c r="W2599" s="75"/>
      <c r="Y2599" s="86"/>
      <c r="Z2599" s="75"/>
      <c r="AB2599" s="86"/>
      <c r="AC2599" s="75"/>
      <c r="AE2599" s="86"/>
      <c r="AF2599" s="75"/>
      <c r="AH2599" s="86"/>
      <c r="AI2599" s="75"/>
      <c r="AK2599" s="86"/>
      <c r="AL2599" s="75"/>
    </row>
    <row r="2600" spans="1:38" x14ac:dyDescent="0.2">
      <c r="A2600" s="31"/>
      <c r="B2600" s="83"/>
      <c r="D2600" s="86"/>
      <c r="E2600" s="75"/>
      <c r="G2600" s="86"/>
      <c r="H2600" s="75"/>
      <c r="J2600" s="86"/>
      <c r="K2600" s="75"/>
      <c r="M2600" s="86"/>
      <c r="N2600" s="75"/>
      <c r="P2600" s="86"/>
      <c r="Q2600" s="75"/>
      <c r="S2600" s="86"/>
      <c r="T2600" s="75"/>
      <c r="V2600" s="86"/>
      <c r="W2600" s="75"/>
      <c r="Y2600" s="86"/>
      <c r="Z2600" s="75"/>
      <c r="AB2600" s="86"/>
      <c r="AC2600" s="75"/>
      <c r="AE2600" s="86"/>
      <c r="AF2600" s="75"/>
      <c r="AH2600" s="86"/>
      <c r="AI2600" s="75"/>
      <c r="AK2600" s="86"/>
      <c r="AL2600" s="75"/>
    </row>
    <row r="2601" spans="1:38" x14ac:dyDescent="0.2">
      <c r="A2601" s="31"/>
      <c r="B2601" s="83"/>
      <c r="D2601" s="86"/>
      <c r="E2601" s="75"/>
      <c r="G2601" s="86"/>
      <c r="H2601" s="75"/>
      <c r="J2601" s="86"/>
      <c r="K2601" s="75"/>
      <c r="M2601" s="86"/>
      <c r="N2601" s="75"/>
      <c r="P2601" s="86"/>
      <c r="Q2601" s="75"/>
      <c r="S2601" s="86"/>
      <c r="T2601" s="75"/>
      <c r="V2601" s="86"/>
      <c r="W2601" s="75"/>
      <c r="Y2601" s="86"/>
      <c r="Z2601" s="75"/>
      <c r="AB2601" s="86"/>
      <c r="AC2601" s="75"/>
      <c r="AE2601" s="86"/>
      <c r="AF2601" s="75"/>
      <c r="AH2601" s="86"/>
      <c r="AI2601" s="75"/>
      <c r="AK2601" s="86"/>
      <c r="AL2601" s="75"/>
    </row>
    <row r="2602" spans="1:38" x14ac:dyDescent="0.2">
      <c r="A2602" s="31"/>
      <c r="B2602" s="83"/>
      <c r="D2602" s="86"/>
      <c r="E2602" s="75"/>
      <c r="G2602" s="86"/>
      <c r="H2602" s="75"/>
      <c r="J2602" s="86"/>
      <c r="K2602" s="75"/>
      <c r="M2602" s="86"/>
      <c r="N2602" s="75"/>
      <c r="P2602" s="86"/>
      <c r="Q2602" s="75"/>
      <c r="S2602" s="86"/>
      <c r="T2602" s="75"/>
      <c r="V2602" s="86"/>
      <c r="W2602" s="75"/>
      <c r="Y2602" s="86"/>
      <c r="Z2602" s="75"/>
      <c r="AB2602" s="86"/>
      <c r="AC2602" s="75"/>
      <c r="AE2602" s="86"/>
      <c r="AF2602" s="75"/>
      <c r="AH2602" s="86"/>
      <c r="AI2602" s="75"/>
      <c r="AK2602" s="86"/>
      <c r="AL2602" s="75"/>
    </row>
    <row r="2603" spans="1:38" x14ac:dyDescent="0.2">
      <c r="A2603" s="31"/>
      <c r="B2603" s="83"/>
      <c r="D2603" s="86"/>
      <c r="E2603" s="75"/>
      <c r="G2603" s="86"/>
      <c r="H2603" s="75"/>
      <c r="J2603" s="86"/>
      <c r="K2603" s="75"/>
      <c r="M2603" s="86"/>
      <c r="N2603" s="75"/>
      <c r="P2603" s="86"/>
      <c r="Q2603" s="75"/>
      <c r="S2603" s="86"/>
      <c r="T2603" s="75"/>
      <c r="V2603" s="86"/>
      <c r="W2603" s="75"/>
      <c r="Y2603" s="86"/>
      <c r="Z2603" s="75"/>
      <c r="AB2603" s="86"/>
      <c r="AC2603" s="75"/>
      <c r="AE2603" s="86"/>
      <c r="AF2603" s="75"/>
      <c r="AH2603" s="86"/>
      <c r="AI2603" s="75"/>
      <c r="AK2603" s="86"/>
      <c r="AL2603" s="75"/>
    </row>
    <row r="2604" spans="1:38" x14ac:dyDescent="0.2">
      <c r="A2604" s="31"/>
      <c r="B2604" s="83"/>
      <c r="D2604" s="86"/>
      <c r="E2604" s="75"/>
      <c r="G2604" s="86"/>
      <c r="H2604" s="75"/>
      <c r="J2604" s="86"/>
      <c r="K2604" s="75"/>
      <c r="M2604" s="86"/>
      <c r="N2604" s="75"/>
      <c r="P2604" s="86"/>
      <c r="Q2604" s="75"/>
      <c r="S2604" s="86"/>
      <c r="T2604" s="75"/>
      <c r="V2604" s="86"/>
      <c r="W2604" s="75"/>
      <c r="Y2604" s="86"/>
      <c r="Z2604" s="75"/>
      <c r="AB2604" s="86"/>
      <c r="AC2604" s="75"/>
      <c r="AE2604" s="86"/>
      <c r="AF2604" s="75"/>
      <c r="AH2604" s="86"/>
      <c r="AI2604" s="75"/>
      <c r="AK2604" s="86"/>
      <c r="AL2604" s="75"/>
    </row>
    <row r="2605" spans="1:38" x14ac:dyDescent="0.2">
      <c r="A2605" s="31"/>
      <c r="B2605" s="83"/>
      <c r="D2605" s="86"/>
      <c r="E2605" s="75"/>
      <c r="G2605" s="86"/>
      <c r="H2605" s="75"/>
      <c r="J2605" s="86"/>
      <c r="K2605" s="75"/>
      <c r="M2605" s="86"/>
      <c r="N2605" s="75"/>
      <c r="P2605" s="86"/>
      <c r="Q2605" s="75"/>
      <c r="S2605" s="86"/>
      <c r="T2605" s="75"/>
      <c r="V2605" s="86"/>
      <c r="W2605" s="75"/>
      <c r="Y2605" s="86"/>
      <c r="Z2605" s="75"/>
      <c r="AB2605" s="86"/>
      <c r="AC2605" s="75"/>
      <c r="AE2605" s="86"/>
      <c r="AF2605" s="75"/>
      <c r="AH2605" s="86"/>
      <c r="AI2605" s="75"/>
      <c r="AK2605" s="86"/>
      <c r="AL2605" s="75"/>
    </row>
    <row r="2606" spans="1:38" x14ac:dyDescent="0.2">
      <c r="A2606" s="31"/>
      <c r="B2606" s="83"/>
      <c r="D2606" s="86"/>
      <c r="E2606" s="75"/>
      <c r="G2606" s="86"/>
      <c r="H2606" s="75"/>
      <c r="J2606" s="86"/>
      <c r="K2606" s="75"/>
      <c r="M2606" s="86"/>
      <c r="N2606" s="75"/>
      <c r="P2606" s="86"/>
      <c r="Q2606" s="75"/>
      <c r="S2606" s="86"/>
      <c r="T2606" s="75"/>
      <c r="V2606" s="86"/>
      <c r="W2606" s="75"/>
      <c r="Y2606" s="86"/>
      <c r="Z2606" s="75"/>
      <c r="AB2606" s="86"/>
      <c r="AC2606" s="75"/>
      <c r="AE2606" s="86"/>
      <c r="AF2606" s="75"/>
      <c r="AH2606" s="86"/>
      <c r="AI2606" s="75"/>
      <c r="AK2606" s="86"/>
      <c r="AL2606" s="75"/>
    </row>
    <row r="2607" spans="1:38" x14ac:dyDescent="0.2">
      <c r="A2607" s="31"/>
      <c r="B2607" s="83"/>
      <c r="D2607" s="86"/>
      <c r="E2607" s="75"/>
      <c r="G2607" s="86"/>
      <c r="H2607" s="75"/>
      <c r="J2607" s="86"/>
      <c r="K2607" s="75"/>
      <c r="M2607" s="86"/>
      <c r="N2607" s="75"/>
      <c r="P2607" s="86"/>
      <c r="Q2607" s="75"/>
      <c r="S2607" s="86"/>
      <c r="T2607" s="75"/>
      <c r="V2607" s="86"/>
      <c r="W2607" s="75"/>
      <c r="Y2607" s="86"/>
      <c r="Z2607" s="75"/>
      <c r="AB2607" s="86"/>
      <c r="AC2607" s="75"/>
      <c r="AE2607" s="86"/>
      <c r="AF2607" s="75"/>
      <c r="AH2607" s="86"/>
      <c r="AI2607" s="75"/>
      <c r="AK2607" s="86"/>
      <c r="AL2607" s="75"/>
    </row>
    <row r="2608" spans="1:38" x14ac:dyDescent="0.2">
      <c r="A2608" s="31"/>
      <c r="B2608" s="83"/>
      <c r="D2608" s="86"/>
      <c r="E2608" s="75"/>
      <c r="G2608" s="86"/>
      <c r="H2608" s="75"/>
      <c r="J2608" s="86"/>
      <c r="K2608" s="75"/>
      <c r="M2608" s="86"/>
      <c r="N2608" s="75"/>
      <c r="P2608" s="86"/>
      <c r="Q2608" s="75"/>
      <c r="S2608" s="86"/>
      <c r="T2608" s="75"/>
      <c r="V2608" s="86"/>
      <c r="W2608" s="75"/>
      <c r="Y2608" s="86"/>
      <c r="Z2608" s="75"/>
      <c r="AB2608" s="86"/>
      <c r="AC2608" s="75"/>
      <c r="AE2608" s="86"/>
      <c r="AF2608" s="75"/>
      <c r="AH2608" s="86"/>
      <c r="AI2608" s="75"/>
      <c r="AK2608" s="86"/>
      <c r="AL2608" s="75"/>
    </row>
    <row r="2609" spans="1:38" x14ac:dyDescent="0.2">
      <c r="A2609" s="31"/>
      <c r="B2609" s="83"/>
      <c r="D2609" s="86"/>
      <c r="E2609" s="75"/>
      <c r="G2609" s="86"/>
      <c r="H2609" s="75"/>
      <c r="J2609" s="86"/>
      <c r="K2609" s="75"/>
      <c r="M2609" s="86"/>
      <c r="N2609" s="75"/>
      <c r="P2609" s="86"/>
      <c r="Q2609" s="75"/>
      <c r="S2609" s="86"/>
      <c r="T2609" s="75"/>
      <c r="V2609" s="86"/>
      <c r="W2609" s="75"/>
      <c r="Y2609" s="86"/>
      <c r="Z2609" s="75"/>
      <c r="AB2609" s="86"/>
      <c r="AC2609" s="75"/>
      <c r="AE2609" s="86"/>
      <c r="AF2609" s="75"/>
      <c r="AH2609" s="86"/>
      <c r="AI2609" s="75"/>
      <c r="AK2609" s="86"/>
      <c r="AL2609" s="75"/>
    </row>
    <row r="2610" spans="1:38" x14ac:dyDescent="0.2">
      <c r="A2610" s="31"/>
      <c r="B2610" s="83"/>
      <c r="D2610" s="86"/>
      <c r="E2610" s="75"/>
      <c r="G2610" s="86"/>
      <c r="H2610" s="75"/>
      <c r="J2610" s="86"/>
      <c r="K2610" s="75"/>
      <c r="M2610" s="86"/>
      <c r="N2610" s="75"/>
      <c r="P2610" s="86"/>
      <c r="Q2610" s="75"/>
      <c r="S2610" s="86"/>
      <c r="T2610" s="75"/>
      <c r="V2610" s="86"/>
      <c r="W2610" s="75"/>
      <c r="Y2610" s="86"/>
      <c r="Z2610" s="75"/>
      <c r="AB2610" s="86"/>
      <c r="AC2610" s="75"/>
      <c r="AE2610" s="86"/>
      <c r="AF2610" s="75"/>
      <c r="AH2610" s="86"/>
      <c r="AI2610" s="75"/>
      <c r="AK2610" s="86"/>
      <c r="AL2610" s="75"/>
    </row>
    <row r="2611" spans="1:38" x14ac:dyDescent="0.2">
      <c r="A2611" s="31"/>
      <c r="B2611" s="83"/>
      <c r="D2611" s="86"/>
      <c r="E2611" s="75"/>
      <c r="G2611" s="86"/>
      <c r="H2611" s="75"/>
      <c r="J2611" s="86"/>
      <c r="K2611" s="75"/>
      <c r="M2611" s="86"/>
      <c r="N2611" s="75"/>
      <c r="P2611" s="86"/>
      <c r="Q2611" s="75"/>
      <c r="S2611" s="86"/>
      <c r="T2611" s="75"/>
      <c r="V2611" s="86"/>
      <c r="W2611" s="75"/>
      <c r="Y2611" s="86"/>
      <c r="Z2611" s="75"/>
      <c r="AB2611" s="86"/>
      <c r="AC2611" s="75"/>
      <c r="AE2611" s="86"/>
      <c r="AF2611" s="75"/>
      <c r="AH2611" s="86"/>
      <c r="AI2611" s="75"/>
      <c r="AK2611" s="86"/>
      <c r="AL2611" s="75"/>
    </row>
    <row r="2612" spans="1:38" x14ac:dyDescent="0.2">
      <c r="A2612" s="31"/>
      <c r="B2612" s="83"/>
      <c r="D2612" s="86"/>
      <c r="E2612" s="75"/>
      <c r="G2612" s="86"/>
      <c r="H2612" s="75"/>
      <c r="J2612" s="86"/>
      <c r="K2612" s="75"/>
      <c r="M2612" s="86"/>
      <c r="N2612" s="75"/>
      <c r="P2612" s="86"/>
      <c r="Q2612" s="75"/>
      <c r="S2612" s="86"/>
      <c r="T2612" s="75"/>
      <c r="V2612" s="86"/>
      <c r="W2612" s="75"/>
      <c r="Y2612" s="86"/>
      <c r="Z2612" s="75"/>
      <c r="AB2612" s="86"/>
      <c r="AC2612" s="75"/>
      <c r="AE2612" s="86"/>
      <c r="AF2612" s="75"/>
      <c r="AH2612" s="86"/>
      <c r="AI2612" s="75"/>
      <c r="AK2612" s="86"/>
      <c r="AL2612" s="75"/>
    </row>
    <row r="2613" spans="1:38" x14ac:dyDescent="0.2">
      <c r="A2613" s="31"/>
      <c r="B2613" s="83"/>
      <c r="D2613" s="86"/>
      <c r="E2613" s="75"/>
      <c r="G2613" s="86"/>
      <c r="H2613" s="75"/>
      <c r="J2613" s="86"/>
      <c r="K2613" s="75"/>
      <c r="M2613" s="86"/>
      <c r="N2613" s="75"/>
      <c r="P2613" s="86"/>
      <c r="Q2613" s="75"/>
      <c r="S2613" s="86"/>
      <c r="T2613" s="75"/>
      <c r="V2613" s="86"/>
      <c r="W2613" s="75"/>
      <c r="Y2613" s="86"/>
      <c r="Z2613" s="75"/>
      <c r="AB2613" s="86"/>
      <c r="AC2613" s="75"/>
      <c r="AE2613" s="86"/>
      <c r="AF2613" s="75"/>
      <c r="AH2613" s="86"/>
      <c r="AI2613" s="75"/>
      <c r="AK2613" s="86"/>
      <c r="AL2613" s="75"/>
    </row>
    <row r="2614" spans="1:38" x14ac:dyDescent="0.2">
      <c r="A2614" s="31"/>
      <c r="B2614" s="83"/>
      <c r="D2614" s="86"/>
      <c r="E2614" s="75"/>
      <c r="G2614" s="86"/>
      <c r="H2614" s="75"/>
      <c r="J2614" s="86"/>
      <c r="K2614" s="75"/>
      <c r="M2614" s="86"/>
      <c r="N2614" s="75"/>
      <c r="P2614" s="86"/>
      <c r="Q2614" s="75"/>
      <c r="S2614" s="86"/>
      <c r="T2614" s="75"/>
      <c r="V2614" s="86"/>
      <c r="W2614" s="75"/>
      <c r="Y2614" s="86"/>
      <c r="Z2614" s="75"/>
      <c r="AB2614" s="86"/>
      <c r="AC2614" s="75"/>
      <c r="AE2614" s="86"/>
      <c r="AF2614" s="75"/>
      <c r="AH2614" s="86"/>
      <c r="AI2614" s="75"/>
      <c r="AK2614" s="86"/>
      <c r="AL2614" s="75"/>
    </row>
    <row r="2615" spans="1:38" x14ac:dyDescent="0.2">
      <c r="A2615" s="31"/>
      <c r="B2615" s="83"/>
      <c r="D2615" s="86"/>
      <c r="E2615" s="75"/>
      <c r="G2615" s="86"/>
      <c r="H2615" s="75"/>
      <c r="J2615" s="86"/>
      <c r="K2615" s="75"/>
      <c r="M2615" s="86"/>
      <c r="N2615" s="75"/>
      <c r="P2615" s="86"/>
      <c r="Q2615" s="75"/>
      <c r="S2615" s="86"/>
      <c r="T2615" s="75"/>
      <c r="V2615" s="86"/>
      <c r="W2615" s="75"/>
      <c r="Y2615" s="86"/>
      <c r="Z2615" s="75"/>
      <c r="AB2615" s="86"/>
      <c r="AC2615" s="75"/>
      <c r="AE2615" s="86"/>
      <c r="AF2615" s="75"/>
      <c r="AH2615" s="86"/>
      <c r="AI2615" s="75"/>
      <c r="AK2615" s="86"/>
      <c r="AL2615" s="75"/>
    </row>
    <row r="2616" spans="1:38" x14ac:dyDescent="0.2">
      <c r="A2616" s="31"/>
      <c r="B2616" s="83"/>
      <c r="D2616" s="86"/>
      <c r="E2616" s="75"/>
      <c r="G2616" s="86"/>
      <c r="H2616" s="75"/>
      <c r="J2616" s="86"/>
      <c r="K2616" s="75"/>
      <c r="M2616" s="86"/>
      <c r="N2616" s="75"/>
      <c r="P2616" s="86"/>
      <c r="Q2616" s="75"/>
      <c r="S2616" s="86"/>
      <c r="T2616" s="75"/>
      <c r="V2616" s="86"/>
      <c r="W2616" s="75"/>
      <c r="Y2616" s="86"/>
      <c r="Z2616" s="75"/>
      <c r="AB2616" s="86"/>
      <c r="AC2616" s="75"/>
      <c r="AE2616" s="86"/>
      <c r="AF2616" s="75"/>
      <c r="AH2616" s="86"/>
      <c r="AI2616" s="75"/>
      <c r="AK2616" s="86"/>
      <c r="AL2616" s="75"/>
    </row>
    <row r="2617" spans="1:38" x14ac:dyDescent="0.2">
      <c r="A2617" s="31"/>
      <c r="B2617" s="83"/>
      <c r="D2617" s="86"/>
      <c r="E2617" s="75"/>
      <c r="G2617" s="86"/>
      <c r="H2617" s="75"/>
      <c r="J2617" s="86"/>
      <c r="K2617" s="75"/>
      <c r="M2617" s="86"/>
      <c r="N2617" s="75"/>
      <c r="P2617" s="86"/>
      <c r="Q2617" s="75"/>
      <c r="S2617" s="86"/>
      <c r="T2617" s="75"/>
      <c r="V2617" s="86"/>
      <c r="W2617" s="75"/>
      <c r="Y2617" s="86"/>
      <c r="Z2617" s="75"/>
      <c r="AB2617" s="86"/>
      <c r="AC2617" s="75"/>
      <c r="AE2617" s="86"/>
      <c r="AF2617" s="75"/>
      <c r="AH2617" s="86"/>
      <c r="AI2617" s="75"/>
      <c r="AK2617" s="86"/>
      <c r="AL2617" s="75"/>
    </row>
    <row r="2618" spans="1:38" x14ac:dyDescent="0.2">
      <c r="A2618" s="31"/>
      <c r="B2618" s="83"/>
      <c r="D2618" s="86"/>
      <c r="E2618" s="75"/>
      <c r="G2618" s="86"/>
      <c r="H2618" s="75"/>
      <c r="J2618" s="86"/>
      <c r="K2618" s="75"/>
      <c r="M2618" s="86"/>
      <c r="N2618" s="75"/>
      <c r="P2618" s="86"/>
      <c r="Q2618" s="75"/>
      <c r="S2618" s="86"/>
      <c r="T2618" s="75"/>
      <c r="V2618" s="86"/>
      <c r="W2618" s="75"/>
      <c r="Y2618" s="86"/>
      <c r="Z2618" s="75"/>
      <c r="AB2618" s="86"/>
      <c r="AC2618" s="75"/>
      <c r="AE2618" s="86"/>
      <c r="AF2618" s="75"/>
      <c r="AH2618" s="86"/>
      <c r="AI2618" s="75"/>
      <c r="AK2618" s="86"/>
      <c r="AL2618" s="75"/>
    </row>
    <row r="2619" spans="1:38" x14ac:dyDescent="0.2">
      <c r="A2619" s="31"/>
      <c r="B2619" s="83"/>
      <c r="D2619" s="86"/>
      <c r="E2619" s="75"/>
      <c r="G2619" s="86"/>
      <c r="H2619" s="75"/>
      <c r="J2619" s="86"/>
      <c r="K2619" s="75"/>
      <c r="M2619" s="86"/>
      <c r="N2619" s="75"/>
      <c r="P2619" s="86"/>
      <c r="Q2619" s="75"/>
      <c r="S2619" s="86"/>
      <c r="T2619" s="75"/>
      <c r="V2619" s="86"/>
      <c r="W2619" s="75"/>
      <c r="Y2619" s="86"/>
      <c r="Z2619" s="75"/>
      <c r="AB2619" s="86"/>
      <c r="AC2619" s="75"/>
      <c r="AE2619" s="86"/>
      <c r="AF2619" s="75"/>
      <c r="AH2619" s="86"/>
      <c r="AI2619" s="75"/>
      <c r="AK2619" s="86"/>
      <c r="AL2619" s="75"/>
    </row>
    <row r="2620" spans="1:38" x14ac:dyDescent="0.2">
      <c r="A2620" s="31"/>
      <c r="B2620" s="83"/>
      <c r="D2620" s="86"/>
      <c r="E2620" s="75"/>
      <c r="G2620" s="86"/>
      <c r="H2620" s="75"/>
      <c r="J2620" s="86"/>
      <c r="K2620" s="75"/>
      <c r="M2620" s="86"/>
      <c r="N2620" s="75"/>
      <c r="P2620" s="86"/>
      <c r="Q2620" s="75"/>
      <c r="S2620" s="86"/>
      <c r="T2620" s="75"/>
      <c r="V2620" s="86"/>
      <c r="W2620" s="75"/>
      <c r="Y2620" s="86"/>
      <c r="Z2620" s="75"/>
      <c r="AB2620" s="86"/>
      <c r="AC2620" s="75"/>
      <c r="AE2620" s="86"/>
      <c r="AF2620" s="75"/>
      <c r="AH2620" s="86"/>
      <c r="AI2620" s="75"/>
      <c r="AK2620" s="86"/>
      <c r="AL2620" s="75"/>
    </row>
    <row r="2621" spans="1:38" x14ac:dyDescent="0.2">
      <c r="A2621" s="31"/>
      <c r="B2621" s="83"/>
      <c r="D2621" s="86"/>
      <c r="E2621" s="75"/>
      <c r="G2621" s="86"/>
      <c r="H2621" s="75"/>
      <c r="J2621" s="86"/>
      <c r="K2621" s="75"/>
      <c r="M2621" s="86"/>
      <c r="N2621" s="75"/>
      <c r="P2621" s="86"/>
      <c r="Q2621" s="75"/>
      <c r="S2621" s="86"/>
      <c r="T2621" s="75"/>
      <c r="V2621" s="86"/>
      <c r="W2621" s="75"/>
      <c r="Y2621" s="86"/>
      <c r="Z2621" s="75"/>
      <c r="AB2621" s="86"/>
      <c r="AC2621" s="75"/>
      <c r="AE2621" s="86"/>
      <c r="AF2621" s="75"/>
      <c r="AH2621" s="86"/>
      <c r="AI2621" s="75"/>
      <c r="AK2621" s="86"/>
      <c r="AL2621" s="75"/>
    </row>
    <row r="2622" spans="1:38" x14ac:dyDescent="0.2">
      <c r="A2622" s="31"/>
      <c r="B2622" s="83"/>
      <c r="D2622" s="86"/>
      <c r="E2622" s="75"/>
      <c r="G2622" s="86"/>
      <c r="H2622" s="75"/>
      <c r="J2622" s="86"/>
      <c r="K2622" s="75"/>
      <c r="M2622" s="86"/>
      <c r="N2622" s="75"/>
      <c r="P2622" s="86"/>
      <c r="Q2622" s="75"/>
      <c r="S2622" s="86"/>
      <c r="T2622" s="75"/>
      <c r="V2622" s="86"/>
      <c r="W2622" s="75"/>
      <c r="Y2622" s="86"/>
      <c r="Z2622" s="75"/>
      <c r="AB2622" s="86"/>
      <c r="AC2622" s="75"/>
      <c r="AE2622" s="86"/>
      <c r="AF2622" s="75"/>
      <c r="AH2622" s="86"/>
      <c r="AI2622" s="75"/>
      <c r="AK2622" s="86"/>
      <c r="AL2622" s="75"/>
    </row>
    <row r="2623" spans="1:38" x14ac:dyDescent="0.2">
      <c r="A2623" s="31"/>
      <c r="B2623" s="83"/>
      <c r="D2623" s="86"/>
      <c r="E2623" s="75"/>
      <c r="G2623" s="86"/>
      <c r="H2623" s="75"/>
      <c r="J2623" s="86"/>
      <c r="K2623" s="75"/>
      <c r="M2623" s="86"/>
      <c r="N2623" s="75"/>
      <c r="P2623" s="86"/>
      <c r="Q2623" s="75"/>
      <c r="S2623" s="86"/>
      <c r="T2623" s="75"/>
      <c r="V2623" s="86"/>
      <c r="W2623" s="75"/>
      <c r="Y2623" s="86"/>
      <c r="Z2623" s="75"/>
      <c r="AB2623" s="86"/>
      <c r="AC2623" s="75"/>
      <c r="AE2623" s="86"/>
      <c r="AF2623" s="75"/>
      <c r="AH2623" s="86"/>
      <c r="AI2623" s="75"/>
      <c r="AK2623" s="86"/>
      <c r="AL2623" s="75"/>
    </row>
    <row r="2624" spans="1:38" x14ac:dyDescent="0.2">
      <c r="A2624" s="31"/>
      <c r="B2624" s="83"/>
      <c r="D2624" s="86"/>
      <c r="E2624" s="75"/>
      <c r="G2624" s="86"/>
      <c r="H2624" s="75"/>
      <c r="J2624" s="86"/>
      <c r="K2624" s="75"/>
      <c r="M2624" s="86"/>
      <c r="N2624" s="75"/>
      <c r="P2624" s="86"/>
      <c r="Q2624" s="75"/>
      <c r="S2624" s="86"/>
      <c r="T2624" s="75"/>
      <c r="V2624" s="86"/>
      <c r="W2624" s="75"/>
      <c r="Y2624" s="86"/>
      <c r="Z2624" s="75"/>
      <c r="AB2624" s="86"/>
      <c r="AC2624" s="75"/>
      <c r="AE2624" s="86"/>
      <c r="AF2624" s="75"/>
      <c r="AH2624" s="86"/>
      <c r="AI2624" s="75"/>
      <c r="AK2624" s="86"/>
      <c r="AL2624" s="75"/>
    </row>
    <row r="2625" spans="1:38" x14ac:dyDescent="0.2">
      <c r="A2625" s="31"/>
      <c r="B2625" s="83"/>
      <c r="D2625" s="86"/>
      <c r="E2625" s="75"/>
      <c r="G2625" s="86"/>
      <c r="H2625" s="75"/>
      <c r="J2625" s="86"/>
      <c r="K2625" s="75"/>
      <c r="M2625" s="86"/>
      <c r="N2625" s="75"/>
      <c r="P2625" s="86"/>
      <c r="Q2625" s="75"/>
      <c r="S2625" s="86"/>
      <c r="T2625" s="75"/>
      <c r="V2625" s="86"/>
      <c r="W2625" s="75"/>
      <c r="Y2625" s="86"/>
      <c r="Z2625" s="75"/>
      <c r="AB2625" s="86"/>
      <c r="AC2625" s="75"/>
      <c r="AE2625" s="86"/>
      <c r="AF2625" s="75"/>
      <c r="AH2625" s="86"/>
      <c r="AI2625" s="75"/>
      <c r="AK2625" s="86"/>
      <c r="AL2625" s="75"/>
    </row>
    <row r="2626" spans="1:38" x14ac:dyDescent="0.2">
      <c r="A2626" s="31"/>
      <c r="B2626" s="83"/>
      <c r="D2626" s="86"/>
      <c r="E2626" s="75"/>
      <c r="G2626" s="86"/>
      <c r="H2626" s="75"/>
      <c r="J2626" s="86"/>
      <c r="K2626" s="75"/>
      <c r="M2626" s="86"/>
      <c r="N2626" s="75"/>
      <c r="P2626" s="86"/>
      <c r="Q2626" s="75"/>
      <c r="S2626" s="86"/>
      <c r="T2626" s="75"/>
      <c r="V2626" s="86"/>
      <c r="W2626" s="75"/>
      <c r="Y2626" s="86"/>
      <c r="Z2626" s="75"/>
      <c r="AB2626" s="86"/>
      <c r="AC2626" s="75"/>
      <c r="AE2626" s="86"/>
      <c r="AF2626" s="75"/>
      <c r="AH2626" s="86"/>
      <c r="AI2626" s="75"/>
      <c r="AK2626" s="86"/>
      <c r="AL2626" s="75"/>
    </row>
    <row r="2627" spans="1:38" x14ac:dyDescent="0.2">
      <c r="A2627" s="31"/>
      <c r="B2627" s="83"/>
      <c r="D2627" s="86"/>
      <c r="E2627" s="75"/>
      <c r="G2627" s="86"/>
      <c r="H2627" s="75"/>
      <c r="J2627" s="86"/>
      <c r="K2627" s="75"/>
      <c r="M2627" s="86"/>
      <c r="N2627" s="75"/>
      <c r="P2627" s="86"/>
      <c r="Q2627" s="75"/>
      <c r="S2627" s="86"/>
      <c r="T2627" s="75"/>
      <c r="V2627" s="86"/>
      <c r="W2627" s="75"/>
      <c r="Y2627" s="86"/>
      <c r="Z2627" s="75"/>
      <c r="AB2627" s="86"/>
      <c r="AC2627" s="75"/>
      <c r="AE2627" s="86"/>
      <c r="AF2627" s="75"/>
      <c r="AH2627" s="86"/>
      <c r="AI2627" s="75"/>
      <c r="AK2627" s="86"/>
      <c r="AL2627" s="75"/>
    </row>
    <row r="2628" spans="1:38" x14ac:dyDescent="0.2">
      <c r="A2628" s="31"/>
      <c r="B2628" s="83"/>
      <c r="D2628" s="86"/>
      <c r="E2628" s="75"/>
      <c r="G2628" s="86"/>
      <c r="H2628" s="75"/>
      <c r="J2628" s="86"/>
      <c r="K2628" s="75"/>
      <c r="M2628" s="86"/>
      <c r="N2628" s="75"/>
      <c r="P2628" s="86"/>
      <c r="Q2628" s="75"/>
      <c r="S2628" s="86"/>
      <c r="T2628" s="75"/>
      <c r="V2628" s="86"/>
      <c r="W2628" s="75"/>
      <c r="Y2628" s="86"/>
      <c r="Z2628" s="75"/>
      <c r="AB2628" s="86"/>
      <c r="AC2628" s="75"/>
      <c r="AE2628" s="86"/>
      <c r="AF2628" s="75"/>
      <c r="AH2628" s="86"/>
      <c r="AI2628" s="75"/>
      <c r="AK2628" s="86"/>
      <c r="AL2628" s="75"/>
    </row>
    <row r="2629" spans="1:38" x14ac:dyDescent="0.2">
      <c r="A2629" s="31"/>
      <c r="B2629" s="83"/>
      <c r="D2629" s="86"/>
      <c r="E2629" s="75"/>
      <c r="G2629" s="86"/>
      <c r="H2629" s="75"/>
      <c r="J2629" s="86"/>
      <c r="K2629" s="75"/>
      <c r="M2629" s="86"/>
      <c r="N2629" s="75"/>
      <c r="P2629" s="86"/>
      <c r="Q2629" s="75"/>
      <c r="S2629" s="86"/>
      <c r="T2629" s="75"/>
      <c r="V2629" s="86"/>
      <c r="W2629" s="75"/>
      <c r="Y2629" s="86"/>
      <c r="Z2629" s="75"/>
      <c r="AB2629" s="86"/>
      <c r="AC2629" s="75"/>
      <c r="AE2629" s="86"/>
      <c r="AF2629" s="75"/>
      <c r="AH2629" s="86"/>
      <c r="AI2629" s="75"/>
      <c r="AK2629" s="86"/>
      <c r="AL2629" s="75"/>
    </row>
    <row r="2630" spans="1:38" x14ac:dyDescent="0.2">
      <c r="A2630" s="31"/>
      <c r="B2630" s="83"/>
      <c r="D2630" s="86"/>
      <c r="E2630" s="75"/>
      <c r="G2630" s="86"/>
      <c r="H2630" s="75"/>
      <c r="J2630" s="86"/>
      <c r="K2630" s="75"/>
      <c r="M2630" s="86"/>
      <c r="N2630" s="75"/>
      <c r="P2630" s="86"/>
      <c r="Q2630" s="75"/>
      <c r="S2630" s="86"/>
      <c r="T2630" s="75"/>
      <c r="V2630" s="86"/>
      <c r="W2630" s="75"/>
      <c r="Y2630" s="86"/>
      <c r="Z2630" s="75"/>
      <c r="AB2630" s="86"/>
      <c r="AC2630" s="75"/>
      <c r="AE2630" s="86"/>
      <c r="AF2630" s="75"/>
      <c r="AH2630" s="86"/>
      <c r="AI2630" s="75"/>
      <c r="AK2630" s="86"/>
      <c r="AL2630" s="75"/>
    </row>
    <row r="2631" spans="1:38" x14ac:dyDescent="0.2">
      <c r="A2631" s="31"/>
      <c r="B2631" s="83"/>
      <c r="D2631" s="86"/>
      <c r="E2631" s="75"/>
      <c r="G2631" s="86"/>
      <c r="H2631" s="75"/>
      <c r="J2631" s="86"/>
      <c r="K2631" s="75"/>
      <c r="M2631" s="86"/>
      <c r="N2631" s="75"/>
      <c r="P2631" s="86"/>
      <c r="Q2631" s="75"/>
      <c r="S2631" s="86"/>
      <c r="T2631" s="75"/>
      <c r="V2631" s="86"/>
      <c r="W2631" s="75"/>
      <c r="Y2631" s="86"/>
      <c r="Z2631" s="75"/>
      <c r="AB2631" s="86"/>
      <c r="AC2631" s="75"/>
      <c r="AE2631" s="86"/>
      <c r="AF2631" s="75"/>
      <c r="AH2631" s="86"/>
      <c r="AI2631" s="75"/>
      <c r="AK2631" s="86"/>
      <c r="AL2631" s="75"/>
    </row>
    <row r="2632" spans="1:38" x14ac:dyDescent="0.2">
      <c r="A2632" s="31"/>
      <c r="B2632" s="83"/>
      <c r="D2632" s="86"/>
      <c r="E2632" s="75"/>
      <c r="G2632" s="86"/>
      <c r="H2632" s="75"/>
      <c r="J2632" s="86"/>
      <c r="K2632" s="75"/>
      <c r="M2632" s="86"/>
      <c r="N2632" s="75"/>
      <c r="P2632" s="86"/>
      <c r="Q2632" s="75"/>
      <c r="S2632" s="86"/>
      <c r="T2632" s="75"/>
      <c r="V2632" s="86"/>
      <c r="W2632" s="75"/>
      <c r="Y2632" s="86"/>
      <c r="Z2632" s="75"/>
      <c r="AB2632" s="86"/>
      <c r="AC2632" s="75"/>
      <c r="AE2632" s="86"/>
      <c r="AF2632" s="75"/>
      <c r="AH2632" s="86"/>
      <c r="AI2632" s="75"/>
      <c r="AK2632" s="86"/>
      <c r="AL2632" s="75"/>
    </row>
    <row r="2633" spans="1:38" x14ac:dyDescent="0.2">
      <c r="A2633" s="31"/>
      <c r="B2633" s="83"/>
      <c r="D2633" s="86"/>
      <c r="E2633" s="75"/>
      <c r="G2633" s="86"/>
      <c r="H2633" s="75"/>
      <c r="J2633" s="86"/>
      <c r="K2633" s="75"/>
      <c r="M2633" s="86"/>
      <c r="N2633" s="75"/>
      <c r="P2633" s="86"/>
      <c r="Q2633" s="75"/>
      <c r="S2633" s="86"/>
      <c r="T2633" s="75"/>
      <c r="V2633" s="86"/>
      <c r="W2633" s="75"/>
      <c r="Y2633" s="86"/>
      <c r="Z2633" s="75"/>
      <c r="AB2633" s="86"/>
      <c r="AC2633" s="75"/>
      <c r="AE2633" s="86"/>
      <c r="AF2633" s="75"/>
      <c r="AH2633" s="86"/>
      <c r="AI2633" s="75"/>
      <c r="AK2633" s="86"/>
      <c r="AL2633" s="75"/>
    </row>
    <row r="2634" spans="1:38" x14ac:dyDescent="0.2">
      <c r="A2634" s="31"/>
      <c r="B2634" s="83"/>
      <c r="D2634" s="86"/>
      <c r="E2634" s="75"/>
      <c r="G2634" s="86"/>
      <c r="H2634" s="75"/>
      <c r="J2634" s="86"/>
      <c r="K2634" s="75"/>
      <c r="M2634" s="86"/>
      <c r="N2634" s="75"/>
      <c r="P2634" s="86"/>
      <c r="Q2634" s="75"/>
      <c r="S2634" s="86"/>
      <c r="T2634" s="75"/>
      <c r="V2634" s="86"/>
      <c r="W2634" s="75"/>
      <c r="Y2634" s="86"/>
      <c r="Z2634" s="75"/>
      <c r="AB2634" s="86"/>
      <c r="AC2634" s="75"/>
      <c r="AE2634" s="86"/>
      <c r="AF2634" s="75"/>
      <c r="AH2634" s="86"/>
      <c r="AI2634" s="75"/>
      <c r="AK2634" s="86"/>
      <c r="AL2634" s="75"/>
    </row>
    <row r="2635" spans="1:38" x14ac:dyDescent="0.2">
      <c r="A2635" s="31"/>
      <c r="B2635" s="83"/>
      <c r="D2635" s="86"/>
      <c r="E2635" s="75"/>
      <c r="G2635" s="86"/>
      <c r="H2635" s="75"/>
      <c r="J2635" s="86"/>
      <c r="K2635" s="75"/>
      <c r="M2635" s="86"/>
      <c r="N2635" s="75"/>
      <c r="P2635" s="86"/>
      <c r="Q2635" s="75"/>
      <c r="S2635" s="86"/>
      <c r="T2635" s="75"/>
      <c r="V2635" s="86"/>
      <c r="W2635" s="75"/>
      <c r="Y2635" s="86"/>
      <c r="Z2635" s="75"/>
      <c r="AB2635" s="86"/>
      <c r="AC2635" s="75"/>
      <c r="AE2635" s="86"/>
      <c r="AF2635" s="75"/>
      <c r="AH2635" s="86"/>
      <c r="AI2635" s="75"/>
      <c r="AK2635" s="86"/>
      <c r="AL2635" s="75"/>
    </row>
    <row r="2636" spans="1:38" x14ac:dyDescent="0.2">
      <c r="A2636" s="31"/>
      <c r="B2636" s="83"/>
      <c r="D2636" s="86"/>
      <c r="E2636" s="75"/>
      <c r="G2636" s="86"/>
      <c r="H2636" s="75"/>
      <c r="J2636" s="86"/>
      <c r="K2636" s="75"/>
      <c r="M2636" s="86"/>
      <c r="N2636" s="75"/>
      <c r="P2636" s="86"/>
      <c r="Q2636" s="75"/>
      <c r="S2636" s="86"/>
      <c r="T2636" s="75"/>
      <c r="V2636" s="86"/>
      <c r="W2636" s="75"/>
      <c r="Y2636" s="86"/>
      <c r="Z2636" s="75"/>
      <c r="AB2636" s="86"/>
      <c r="AC2636" s="75"/>
      <c r="AE2636" s="86"/>
      <c r="AF2636" s="75"/>
      <c r="AH2636" s="86"/>
      <c r="AI2636" s="75"/>
      <c r="AK2636" s="86"/>
      <c r="AL2636" s="75"/>
    </row>
    <row r="2637" spans="1:38" x14ac:dyDescent="0.2">
      <c r="A2637" s="31"/>
      <c r="B2637" s="83"/>
      <c r="D2637" s="86"/>
      <c r="E2637" s="75"/>
      <c r="G2637" s="86"/>
      <c r="H2637" s="75"/>
      <c r="J2637" s="86"/>
      <c r="K2637" s="75"/>
      <c r="M2637" s="86"/>
      <c r="N2637" s="75"/>
      <c r="P2637" s="86"/>
      <c r="Q2637" s="75"/>
      <c r="S2637" s="86"/>
      <c r="T2637" s="75"/>
      <c r="V2637" s="86"/>
      <c r="W2637" s="75"/>
      <c r="Y2637" s="86"/>
      <c r="Z2637" s="75"/>
      <c r="AB2637" s="86"/>
      <c r="AC2637" s="75"/>
      <c r="AE2637" s="86"/>
      <c r="AF2637" s="75"/>
      <c r="AH2637" s="86"/>
      <c r="AI2637" s="75"/>
      <c r="AK2637" s="86"/>
      <c r="AL2637" s="75"/>
    </row>
    <row r="2638" spans="1:38" x14ac:dyDescent="0.2">
      <c r="A2638" s="31"/>
      <c r="B2638" s="83"/>
      <c r="D2638" s="86"/>
      <c r="E2638" s="75"/>
      <c r="G2638" s="86"/>
      <c r="H2638" s="75"/>
      <c r="J2638" s="86"/>
      <c r="K2638" s="75"/>
      <c r="M2638" s="86"/>
      <c r="N2638" s="75"/>
      <c r="P2638" s="86"/>
      <c r="Q2638" s="75"/>
      <c r="S2638" s="86"/>
      <c r="T2638" s="75"/>
      <c r="V2638" s="86"/>
      <c r="W2638" s="75"/>
      <c r="Y2638" s="86"/>
      <c r="Z2638" s="75"/>
      <c r="AB2638" s="86"/>
      <c r="AC2638" s="75"/>
      <c r="AE2638" s="86"/>
      <c r="AF2638" s="75"/>
      <c r="AH2638" s="86"/>
      <c r="AI2638" s="75"/>
      <c r="AK2638" s="86"/>
      <c r="AL2638" s="75"/>
    </row>
    <row r="2639" spans="1:38" x14ac:dyDescent="0.2">
      <c r="A2639" s="31"/>
      <c r="B2639" s="83"/>
      <c r="D2639" s="86"/>
      <c r="E2639" s="75"/>
      <c r="G2639" s="86"/>
      <c r="H2639" s="75"/>
      <c r="J2639" s="86"/>
      <c r="K2639" s="75"/>
      <c r="M2639" s="86"/>
      <c r="N2639" s="75"/>
      <c r="P2639" s="86"/>
      <c r="Q2639" s="75"/>
      <c r="S2639" s="86"/>
      <c r="T2639" s="75"/>
      <c r="V2639" s="86"/>
      <c r="W2639" s="75"/>
      <c r="Y2639" s="86"/>
      <c r="Z2639" s="75"/>
      <c r="AB2639" s="86"/>
      <c r="AC2639" s="75"/>
      <c r="AE2639" s="86"/>
      <c r="AF2639" s="75"/>
      <c r="AH2639" s="86"/>
      <c r="AI2639" s="75"/>
      <c r="AK2639" s="86"/>
      <c r="AL2639" s="75"/>
    </row>
    <row r="2640" spans="1:38" x14ac:dyDescent="0.2">
      <c r="A2640" s="31"/>
      <c r="B2640" s="83"/>
      <c r="D2640" s="86"/>
      <c r="E2640" s="75"/>
      <c r="G2640" s="86"/>
      <c r="H2640" s="75"/>
      <c r="J2640" s="86"/>
      <c r="K2640" s="75"/>
      <c r="M2640" s="86"/>
      <c r="N2640" s="75"/>
      <c r="P2640" s="86"/>
      <c r="Q2640" s="75"/>
      <c r="S2640" s="86"/>
      <c r="T2640" s="75"/>
      <c r="V2640" s="86"/>
      <c r="W2640" s="75"/>
      <c r="Y2640" s="86"/>
      <c r="Z2640" s="75"/>
      <c r="AB2640" s="86"/>
      <c r="AC2640" s="75"/>
      <c r="AE2640" s="86"/>
      <c r="AF2640" s="75"/>
      <c r="AH2640" s="86"/>
      <c r="AI2640" s="75"/>
      <c r="AK2640" s="86"/>
      <c r="AL2640" s="75"/>
    </row>
    <row r="2641" spans="1:38" x14ac:dyDescent="0.2">
      <c r="A2641" s="31"/>
      <c r="B2641" s="83"/>
      <c r="D2641" s="86"/>
      <c r="E2641" s="75"/>
      <c r="G2641" s="86"/>
      <c r="H2641" s="75"/>
      <c r="J2641" s="86"/>
      <c r="K2641" s="75"/>
      <c r="M2641" s="86"/>
      <c r="N2641" s="75"/>
      <c r="P2641" s="86"/>
      <c r="Q2641" s="75"/>
      <c r="S2641" s="86"/>
      <c r="T2641" s="75"/>
      <c r="V2641" s="86"/>
      <c r="W2641" s="75"/>
      <c r="Y2641" s="86"/>
      <c r="Z2641" s="75"/>
      <c r="AB2641" s="86"/>
      <c r="AC2641" s="75"/>
      <c r="AE2641" s="86"/>
      <c r="AF2641" s="75"/>
      <c r="AH2641" s="86"/>
      <c r="AI2641" s="75"/>
      <c r="AK2641" s="86"/>
      <c r="AL2641" s="75"/>
    </row>
    <row r="2642" spans="1:38" x14ac:dyDescent="0.2">
      <c r="A2642" s="31"/>
      <c r="B2642" s="83"/>
      <c r="D2642" s="86"/>
      <c r="E2642" s="75"/>
      <c r="G2642" s="86"/>
      <c r="H2642" s="75"/>
      <c r="J2642" s="86"/>
      <c r="K2642" s="75"/>
      <c r="M2642" s="86"/>
      <c r="N2642" s="75"/>
      <c r="P2642" s="86"/>
      <c r="Q2642" s="75"/>
      <c r="S2642" s="86"/>
      <c r="T2642" s="75"/>
      <c r="V2642" s="86"/>
      <c r="W2642" s="75"/>
      <c r="Y2642" s="86"/>
      <c r="Z2642" s="75"/>
      <c r="AB2642" s="86"/>
      <c r="AC2642" s="75"/>
      <c r="AE2642" s="86"/>
      <c r="AF2642" s="75"/>
      <c r="AH2642" s="86"/>
      <c r="AI2642" s="75"/>
      <c r="AK2642" s="86"/>
      <c r="AL2642" s="75"/>
    </row>
    <row r="2643" spans="1:38" x14ac:dyDescent="0.2">
      <c r="A2643" s="31"/>
      <c r="B2643" s="83"/>
      <c r="D2643" s="86"/>
      <c r="E2643" s="75"/>
      <c r="G2643" s="86"/>
      <c r="H2643" s="75"/>
      <c r="J2643" s="86"/>
      <c r="K2643" s="75"/>
      <c r="M2643" s="86"/>
      <c r="N2643" s="75"/>
      <c r="P2643" s="86"/>
      <c r="Q2643" s="75"/>
      <c r="S2643" s="86"/>
      <c r="T2643" s="75"/>
      <c r="V2643" s="86"/>
      <c r="W2643" s="75"/>
      <c r="Y2643" s="86"/>
      <c r="Z2643" s="75"/>
      <c r="AB2643" s="86"/>
      <c r="AC2643" s="75"/>
      <c r="AE2643" s="86"/>
      <c r="AF2643" s="75"/>
      <c r="AH2643" s="86"/>
      <c r="AI2643" s="75"/>
      <c r="AK2643" s="86"/>
      <c r="AL2643" s="75"/>
    </row>
    <row r="2644" spans="1:38" x14ac:dyDescent="0.2">
      <c r="A2644" s="31"/>
      <c r="B2644" s="83"/>
      <c r="D2644" s="86"/>
      <c r="E2644" s="75"/>
      <c r="G2644" s="86"/>
      <c r="H2644" s="75"/>
      <c r="J2644" s="86"/>
      <c r="K2644" s="75"/>
      <c r="M2644" s="86"/>
      <c r="N2644" s="75"/>
      <c r="P2644" s="86"/>
      <c r="Q2644" s="75"/>
      <c r="S2644" s="86"/>
      <c r="T2644" s="75"/>
      <c r="V2644" s="86"/>
      <c r="W2644" s="75"/>
      <c r="Y2644" s="86"/>
      <c r="Z2644" s="75"/>
      <c r="AB2644" s="86"/>
      <c r="AC2644" s="75"/>
      <c r="AE2644" s="86"/>
      <c r="AF2644" s="75"/>
      <c r="AH2644" s="86"/>
      <c r="AI2644" s="75"/>
      <c r="AK2644" s="86"/>
      <c r="AL2644" s="75"/>
    </row>
    <row r="2645" spans="1:38" x14ac:dyDescent="0.2">
      <c r="A2645" s="31"/>
      <c r="B2645" s="83"/>
      <c r="D2645" s="86"/>
      <c r="E2645" s="75"/>
      <c r="G2645" s="86"/>
      <c r="H2645" s="75"/>
      <c r="J2645" s="86"/>
      <c r="K2645" s="75"/>
      <c r="M2645" s="86"/>
      <c r="N2645" s="75"/>
      <c r="P2645" s="86"/>
      <c r="Q2645" s="75"/>
      <c r="S2645" s="86"/>
      <c r="T2645" s="75"/>
      <c r="V2645" s="86"/>
      <c r="W2645" s="75"/>
      <c r="Y2645" s="86"/>
      <c r="Z2645" s="75"/>
      <c r="AB2645" s="86"/>
      <c r="AC2645" s="75"/>
      <c r="AE2645" s="86"/>
      <c r="AF2645" s="75"/>
      <c r="AH2645" s="86"/>
      <c r="AI2645" s="75"/>
      <c r="AK2645" s="86"/>
      <c r="AL2645" s="75"/>
    </row>
    <row r="2646" spans="1:38" x14ac:dyDescent="0.2">
      <c r="A2646" s="31"/>
      <c r="B2646" s="83"/>
      <c r="D2646" s="86"/>
      <c r="E2646" s="75"/>
      <c r="G2646" s="86"/>
      <c r="H2646" s="75"/>
      <c r="J2646" s="86"/>
      <c r="K2646" s="75"/>
      <c r="M2646" s="86"/>
      <c r="N2646" s="75"/>
      <c r="P2646" s="86"/>
      <c r="Q2646" s="75"/>
      <c r="S2646" s="86"/>
      <c r="T2646" s="75"/>
      <c r="V2646" s="86"/>
      <c r="W2646" s="75"/>
      <c r="Y2646" s="86"/>
      <c r="Z2646" s="75"/>
      <c r="AB2646" s="86"/>
      <c r="AC2646" s="75"/>
      <c r="AE2646" s="86"/>
      <c r="AF2646" s="75"/>
      <c r="AH2646" s="86"/>
      <c r="AI2646" s="75"/>
      <c r="AK2646" s="86"/>
      <c r="AL2646" s="75"/>
    </row>
    <row r="2647" spans="1:38" x14ac:dyDescent="0.2">
      <c r="A2647" s="31"/>
      <c r="B2647" s="83"/>
      <c r="D2647" s="86"/>
      <c r="E2647" s="75"/>
      <c r="G2647" s="86"/>
      <c r="H2647" s="75"/>
      <c r="J2647" s="86"/>
      <c r="K2647" s="75"/>
      <c r="M2647" s="86"/>
      <c r="N2647" s="75"/>
      <c r="P2647" s="86"/>
      <c r="Q2647" s="75"/>
      <c r="S2647" s="86"/>
      <c r="T2647" s="75"/>
      <c r="V2647" s="86"/>
      <c r="W2647" s="75"/>
      <c r="Y2647" s="86"/>
      <c r="Z2647" s="75"/>
      <c r="AB2647" s="86"/>
      <c r="AC2647" s="75"/>
      <c r="AE2647" s="86"/>
      <c r="AF2647" s="75"/>
      <c r="AH2647" s="86"/>
      <c r="AI2647" s="75"/>
      <c r="AK2647" s="86"/>
      <c r="AL2647" s="75"/>
    </row>
    <row r="2648" spans="1:38" x14ac:dyDescent="0.2">
      <c r="A2648" s="31"/>
      <c r="B2648" s="83"/>
      <c r="D2648" s="86"/>
      <c r="E2648" s="75"/>
      <c r="G2648" s="86"/>
      <c r="H2648" s="75"/>
      <c r="J2648" s="86"/>
      <c r="K2648" s="75"/>
      <c r="M2648" s="86"/>
      <c r="N2648" s="75"/>
      <c r="P2648" s="86"/>
      <c r="Q2648" s="75"/>
      <c r="S2648" s="86"/>
      <c r="T2648" s="75"/>
      <c r="V2648" s="86"/>
      <c r="W2648" s="75"/>
      <c r="Y2648" s="86"/>
      <c r="Z2648" s="75"/>
      <c r="AB2648" s="86"/>
      <c r="AC2648" s="75"/>
      <c r="AE2648" s="86"/>
      <c r="AF2648" s="75"/>
      <c r="AH2648" s="86"/>
      <c r="AI2648" s="75"/>
      <c r="AK2648" s="86"/>
      <c r="AL2648" s="75"/>
    </row>
    <row r="2649" spans="1:38" x14ac:dyDescent="0.2">
      <c r="A2649" s="31"/>
      <c r="B2649" s="83"/>
      <c r="D2649" s="86"/>
      <c r="E2649" s="75"/>
      <c r="G2649" s="86"/>
      <c r="H2649" s="75"/>
      <c r="J2649" s="86"/>
      <c r="K2649" s="75"/>
      <c r="M2649" s="86"/>
      <c r="N2649" s="75"/>
      <c r="P2649" s="86"/>
      <c r="Q2649" s="75"/>
      <c r="S2649" s="86"/>
      <c r="T2649" s="75"/>
      <c r="V2649" s="86"/>
      <c r="W2649" s="75"/>
      <c r="Y2649" s="86"/>
      <c r="Z2649" s="75"/>
      <c r="AB2649" s="86"/>
      <c r="AC2649" s="75"/>
      <c r="AE2649" s="86"/>
      <c r="AF2649" s="75"/>
      <c r="AH2649" s="86"/>
      <c r="AI2649" s="75"/>
      <c r="AK2649" s="86"/>
      <c r="AL2649" s="75"/>
    </row>
    <row r="2650" spans="1:38" x14ac:dyDescent="0.2">
      <c r="A2650" s="31"/>
      <c r="B2650" s="83"/>
      <c r="D2650" s="86"/>
      <c r="E2650" s="75"/>
      <c r="G2650" s="86"/>
      <c r="H2650" s="75"/>
      <c r="J2650" s="86"/>
      <c r="K2650" s="75"/>
      <c r="M2650" s="86"/>
      <c r="N2650" s="75"/>
      <c r="P2650" s="86"/>
      <c r="Q2650" s="75"/>
      <c r="S2650" s="86"/>
      <c r="T2650" s="75"/>
      <c r="V2650" s="86"/>
      <c r="W2650" s="75"/>
      <c r="Y2650" s="86"/>
      <c r="Z2650" s="75"/>
      <c r="AB2650" s="86"/>
      <c r="AC2650" s="75"/>
      <c r="AE2650" s="86"/>
      <c r="AF2650" s="75"/>
      <c r="AH2650" s="86"/>
      <c r="AI2650" s="75"/>
      <c r="AK2650" s="86"/>
      <c r="AL2650" s="75"/>
    </row>
    <row r="2651" spans="1:38" x14ac:dyDescent="0.2">
      <c r="A2651" s="31"/>
      <c r="B2651" s="83"/>
      <c r="D2651" s="86"/>
      <c r="E2651" s="75"/>
      <c r="G2651" s="86"/>
      <c r="H2651" s="75"/>
      <c r="J2651" s="86"/>
      <c r="K2651" s="75"/>
      <c r="M2651" s="86"/>
      <c r="N2651" s="75"/>
      <c r="P2651" s="86"/>
      <c r="Q2651" s="75"/>
      <c r="S2651" s="86"/>
      <c r="T2651" s="75"/>
      <c r="V2651" s="86"/>
      <c r="W2651" s="75"/>
      <c r="Y2651" s="86"/>
      <c r="Z2651" s="75"/>
      <c r="AB2651" s="86"/>
      <c r="AC2651" s="75"/>
      <c r="AE2651" s="86"/>
      <c r="AF2651" s="75"/>
      <c r="AH2651" s="86"/>
      <c r="AI2651" s="75"/>
      <c r="AK2651" s="86"/>
      <c r="AL2651" s="75"/>
    </row>
    <row r="2652" spans="1:38" x14ac:dyDescent="0.2">
      <c r="A2652" s="31"/>
      <c r="B2652" s="83"/>
      <c r="D2652" s="86"/>
      <c r="E2652" s="75"/>
      <c r="G2652" s="86"/>
      <c r="H2652" s="75"/>
      <c r="J2652" s="86"/>
      <c r="K2652" s="75"/>
      <c r="M2652" s="86"/>
      <c r="N2652" s="75"/>
      <c r="P2652" s="86"/>
      <c r="Q2652" s="75"/>
      <c r="S2652" s="86"/>
      <c r="T2652" s="75"/>
      <c r="V2652" s="86"/>
      <c r="W2652" s="75"/>
      <c r="Y2652" s="86"/>
      <c r="Z2652" s="75"/>
      <c r="AB2652" s="86"/>
      <c r="AC2652" s="75"/>
      <c r="AE2652" s="86"/>
      <c r="AF2652" s="75"/>
      <c r="AH2652" s="86"/>
      <c r="AI2652" s="75"/>
      <c r="AK2652" s="86"/>
      <c r="AL2652" s="75"/>
    </row>
    <row r="2653" spans="1:38" x14ac:dyDescent="0.2">
      <c r="A2653" s="31"/>
      <c r="B2653" s="83"/>
      <c r="D2653" s="86"/>
      <c r="E2653" s="75"/>
      <c r="G2653" s="86"/>
      <c r="H2653" s="75"/>
      <c r="J2653" s="86"/>
      <c r="K2653" s="75"/>
      <c r="M2653" s="86"/>
      <c r="N2653" s="75"/>
      <c r="P2653" s="86"/>
      <c r="Q2653" s="75"/>
      <c r="S2653" s="86"/>
      <c r="T2653" s="75"/>
      <c r="V2653" s="86"/>
      <c r="W2653" s="75"/>
      <c r="Y2653" s="86"/>
      <c r="Z2653" s="75"/>
      <c r="AB2653" s="86"/>
      <c r="AC2653" s="75"/>
      <c r="AE2653" s="86"/>
      <c r="AF2653" s="75"/>
      <c r="AH2653" s="86"/>
      <c r="AI2653" s="75"/>
      <c r="AK2653" s="86"/>
      <c r="AL2653" s="75"/>
    </row>
    <row r="2654" spans="1:38" x14ac:dyDescent="0.2">
      <c r="A2654" s="31"/>
      <c r="B2654" s="83"/>
      <c r="D2654" s="86"/>
      <c r="E2654" s="75"/>
      <c r="G2654" s="86"/>
      <c r="H2654" s="75"/>
      <c r="J2654" s="86"/>
      <c r="K2654" s="75"/>
      <c r="M2654" s="86"/>
      <c r="N2654" s="75"/>
      <c r="P2654" s="86"/>
      <c r="Q2654" s="75"/>
      <c r="S2654" s="86"/>
      <c r="T2654" s="75"/>
      <c r="V2654" s="86"/>
      <c r="W2654" s="75"/>
      <c r="Y2654" s="86"/>
      <c r="Z2654" s="75"/>
      <c r="AB2654" s="86"/>
      <c r="AC2654" s="75"/>
      <c r="AE2654" s="86"/>
      <c r="AF2654" s="75"/>
      <c r="AH2654" s="86"/>
      <c r="AI2654" s="75"/>
      <c r="AK2654" s="86"/>
      <c r="AL2654" s="75"/>
    </row>
    <row r="2655" spans="1:38" x14ac:dyDescent="0.2">
      <c r="A2655" s="31"/>
      <c r="B2655" s="83"/>
      <c r="D2655" s="86"/>
      <c r="E2655" s="75"/>
      <c r="G2655" s="86"/>
      <c r="H2655" s="75"/>
      <c r="J2655" s="86"/>
      <c r="K2655" s="75"/>
      <c r="M2655" s="86"/>
      <c r="N2655" s="75"/>
      <c r="P2655" s="86"/>
      <c r="Q2655" s="75"/>
      <c r="S2655" s="86"/>
      <c r="T2655" s="75"/>
      <c r="V2655" s="86"/>
      <c r="W2655" s="75"/>
      <c r="Y2655" s="86"/>
      <c r="Z2655" s="75"/>
      <c r="AB2655" s="86"/>
      <c r="AC2655" s="75"/>
      <c r="AE2655" s="86"/>
      <c r="AF2655" s="75"/>
      <c r="AH2655" s="86"/>
      <c r="AI2655" s="75"/>
      <c r="AK2655" s="86"/>
      <c r="AL2655" s="75"/>
    </row>
    <row r="2656" spans="1:38" x14ac:dyDescent="0.2">
      <c r="A2656" s="31"/>
      <c r="B2656" s="83"/>
      <c r="D2656" s="86"/>
      <c r="E2656" s="75"/>
      <c r="G2656" s="86"/>
      <c r="H2656" s="75"/>
      <c r="J2656" s="86"/>
      <c r="K2656" s="75"/>
      <c r="M2656" s="86"/>
      <c r="N2656" s="75"/>
      <c r="P2656" s="86"/>
      <c r="Q2656" s="75"/>
      <c r="S2656" s="86"/>
      <c r="T2656" s="75"/>
      <c r="V2656" s="86"/>
      <c r="W2656" s="75"/>
      <c r="Y2656" s="86"/>
      <c r="Z2656" s="75"/>
      <c r="AB2656" s="86"/>
      <c r="AC2656" s="75"/>
      <c r="AE2656" s="86"/>
      <c r="AF2656" s="75"/>
      <c r="AH2656" s="86"/>
      <c r="AI2656" s="75"/>
      <c r="AK2656" s="86"/>
      <c r="AL2656" s="75"/>
    </row>
    <row r="2657" spans="1:38" x14ac:dyDescent="0.2">
      <c r="A2657" s="31"/>
      <c r="B2657" s="83"/>
      <c r="D2657" s="86"/>
      <c r="E2657" s="75"/>
      <c r="G2657" s="86"/>
      <c r="H2657" s="75"/>
      <c r="J2657" s="86"/>
      <c r="K2657" s="75"/>
      <c r="M2657" s="86"/>
      <c r="N2657" s="75"/>
      <c r="P2657" s="86"/>
      <c r="Q2657" s="75"/>
      <c r="S2657" s="86"/>
      <c r="T2657" s="75"/>
      <c r="V2657" s="86"/>
      <c r="W2657" s="75"/>
      <c r="Y2657" s="86"/>
      <c r="Z2657" s="75"/>
      <c r="AB2657" s="86"/>
      <c r="AC2657" s="75"/>
      <c r="AE2657" s="86"/>
      <c r="AF2657" s="75"/>
      <c r="AH2657" s="86"/>
      <c r="AI2657" s="75"/>
      <c r="AK2657" s="86"/>
      <c r="AL2657" s="75"/>
    </row>
    <row r="2658" spans="1:38" x14ac:dyDescent="0.2">
      <c r="A2658" s="31"/>
      <c r="B2658" s="83"/>
      <c r="D2658" s="86"/>
      <c r="E2658" s="75"/>
      <c r="G2658" s="86"/>
      <c r="H2658" s="75"/>
      <c r="J2658" s="86"/>
      <c r="K2658" s="75"/>
      <c r="M2658" s="86"/>
      <c r="N2658" s="75"/>
      <c r="P2658" s="86"/>
      <c r="Q2658" s="75"/>
      <c r="S2658" s="86"/>
      <c r="T2658" s="75"/>
      <c r="V2658" s="86"/>
      <c r="W2658" s="75"/>
      <c r="Y2658" s="86"/>
      <c r="Z2658" s="75"/>
      <c r="AB2658" s="86"/>
      <c r="AC2658" s="75"/>
      <c r="AE2658" s="86"/>
      <c r="AF2658" s="75"/>
      <c r="AH2658" s="86"/>
      <c r="AI2658" s="75"/>
      <c r="AK2658" s="86"/>
      <c r="AL2658" s="75"/>
    </row>
    <row r="2659" spans="1:38" x14ac:dyDescent="0.2">
      <c r="A2659" s="31"/>
      <c r="B2659" s="83"/>
      <c r="D2659" s="86"/>
      <c r="E2659" s="75"/>
      <c r="G2659" s="86"/>
      <c r="H2659" s="75"/>
      <c r="J2659" s="86"/>
      <c r="K2659" s="75"/>
      <c r="M2659" s="86"/>
      <c r="N2659" s="75"/>
      <c r="P2659" s="86"/>
      <c r="Q2659" s="75"/>
      <c r="S2659" s="86"/>
      <c r="T2659" s="75"/>
      <c r="V2659" s="86"/>
      <c r="W2659" s="75"/>
      <c r="Y2659" s="86"/>
      <c r="Z2659" s="75"/>
      <c r="AB2659" s="86"/>
      <c r="AC2659" s="75"/>
      <c r="AE2659" s="86"/>
      <c r="AF2659" s="75"/>
      <c r="AH2659" s="86"/>
      <c r="AI2659" s="75"/>
      <c r="AK2659" s="86"/>
      <c r="AL2659" s="75"/>
    </row>
    <row r="2660" spans="1:38" x14ac:dyDescent="0.2">
      <c r="A2660" s="31"/>
      <c r="B2660" s="83"/>
      <c r="D2660" s="86"/>
      <c r="E2660" s="75"/>
      <c r="G2660" s="86"/>
      <c r="H2660" s="75"/>
      <c r="J2660" s="86"/>
      <c r="K2660" s="75"/>
      <c r="M2660" s="86"/>
      <c r="N2660" s="75"/>
      <c r="P2660" s="86"/>
      <c r="Q2660" s="75"/>
      <c r="S2660" s="86"/>
      <c r="T2660" s="75"/>
      <c r="V2660" s="86"/>
      <c r="W2660" s="75"/>
      <c r="Y2660" s="86"/>
      <c r="Z2660" s="75"/>
      <c r="AB2660" s="86"/>
      <c r="AC2660" s="75"/>
      <c r="AE2660" s="86"/>
      <c r="AF2660" s="75"/>
      <c r="AH2660" s="86"/>
      <c r="AI2660" s="75"/>
      <c r="AK2660" s="86"/>
      <c r="AL2660" s="75"/>
    </row>
    <row r="2661" spans="1:38" x14ac:dyDescent="0.2">
      <c r="A2661" s="31"/>
      <c r="B2661" s="83"/>
      <c r="D2661" s="86"/>
      <c r="E2661" s="75"/>
      <c r="G2661" s="86"/>
      <c r="H2661" s="75"/>
      <c r="J2661" s="86"/>
      <c r="K2661" s="75"/>
      <c r="M2661" s="86"/>
      <c r="N2661" s="75"/>
      <c r="P2661" s="86"/>
      <c r="Q2661" s="75"/>
      <c r="S2661" s="86"/>
      <c r="T2661" s="75"/>
      <c r="V2661" s="86"/>
      <c r="W2661" s="75"/>
      <c r="Y2661" s="86"/>
      <c r="Z2661" s="75"/>
      <c r="AB2661" s="86"/>
      <c r="AC2661" s="75"/>
      <c r="AE2661" s="86"/>
      <c r="AF2661" s="75"/>
      <c r="AH2661" s="86"/>
      <c r="AI2661" s="75"/>
      <c r="AK2661" s="86"/>
      <c r="AL2661" s="75"/>
    </row>
    <row r="2662" spans="1:38" x14ac:dyDescent="0.2">
      <c r="A2662" s="31"/>
      <c r="B2662" s="83"/>
      <c r="D2662" s="86"/>
      <c r="E2662" s="75"/>
      <c r="G2662" s="86"/>
      <c r="H2662" s="75"/>
      <c r="J2662" s="86"/>
      <c r="K2662" s="75"/>
      <c r="M2662" s="86"/>
      <c r="N2662" s="75"/>
      <c r="P2662" s="86"/>
      <c r="Q2662" s="75"/>
      <c r="S2662" s="86"/>
      <c r="T2662" s="75"/>
      <c r="V2662" s="86"/>
      <c r="W2662" s="75"/>
      <c r="Y2662" s="86"/>
      <c r="Z2662" s="75"/>
      <c r="AB2662" s="86"/>
      <c r="AC2662" s="75"/>
      <c r="AE2662" s="86"/>
      <c r="AF2662" s="75"/>
      <c r="AH2662" s="86"/>
      <c r="AI2662" s="75"/>
      <c r="AK2662" s="86"/>
      <c r="AL2662" s="75"/>
    </row>
    <row r="2663" spans="1:38" x14ac:dyDescent="0.2">
      <c r="A2663" s="31"/>
      <c r="B2663" s="83"/>
      <c r="D2663" s="86"/>
      <c r="E2663" s="75"/>
      <c r="G2663" s="86"/>
      <c r="H2663" s="75"/>
      <c r="J2663" s="86"/>
      <c r="K2663" s="75"/>
      <c r="M2663" s="86"/>
      <c r="N2663" s="75"/>
      <c r="P2663" s="86"/>
      <c r="Q2663" s="75"/>
      <c r="S2663" s="86"/>
      <c r="T2663" s="75"/>
      <c r="V2663" s="86"/>
      <c r="W2663" s="75"/>
      <c r="Y2663" s="86"/>
      <c r="Z2663" s="75"/>
      <c r="AB2663" s="86"/>
      <c r="AC2663" s="75"/>
      <c r="AE2663" s="86"/>
      <c r="AF2663" s="75"/>
      <c r="AH2663" s="86"/>
      <c r="AI2663" s="75"/>
      <c r="AK2663" s="86"/>
      <c r="AL2663" s="75"/>
    </row>
    <row r="2664" spans="1:38" x14ac:dyDescent="0.2">
      <c r="A2664" s="31"/>
      <c r="B2664" s="83"/>
      <c r="D2664" s="86"/>
      <c r="E2664" s="75"/>
      <c r="G2664" s="86"/>
      <c r="H2664" s="75"/>
      <c r="J2664" s="86"/>
      <c r="K2664" s="75"/>
      <c r="M2664" s="86"/>
      <c r="N2664" s="75"/>
      <c r="P2664" s="86"/>
      <c r="Q2664" s="75"/>
      <c r="S2664" s="86"/>
      <c r="T2664" s="75"/>
      <c r="V2664" s="86"/>
      <c r="W2664" s="75"/>
      <c r="Y2664" s="86"/>
      <c r="Z2664" s="75"/>
      <c r="AB2664" s="86"/>
      <c r="AC2664" s="75"/>
      <c r="AE2664" s="86"/>
      <c r="AF2664" s="75"/>
      <c r="AH2664" s="86"/>
      <c r="AI2664" s="75"/>
      <c r="AK2664" s="86"/>
      <c r="AL2664" s="75"/>
    </row>
    <row r="2665" spans="1:38" x14ac:dyDescent="0.2">
      <c r="A2665" s="31"/>
      <c r="B2665" s="83"/>
      <c r="D2665" s="86"/>
      <c r="E2665" s="75"/>
      <c r="G2665" s="86"/>
      <c r="H2665" s="75"/>
      <c r="J2665" s="86"/>
      <c r="K2665" s="75"/>
      <c r="M2665" s="86"/>
      <c r="N2665" s="75"/>
      <c r="P2665" s="86"/>
      <c r="Q2665" s="75"/>
      <c r="S2665" s="86"/>
      <c r="T2665" s="75"/>
      <c r="V2665" s="86"/>
      <c r="W2665" s="75"/>
      <c r="Y2665" s="86"/>
      <c r="Z2665" s="75"/>
      <c r="AB2665" s="86"/>
      <c r="AC2665" s="75"/>
      <c r="AE2665" s="86"/>
      <c r="AF2665" s="75"/>
      <c r="AH2665" s="86"/>
      <c r="AI2665" s="75"/>
      <c r="AK2665" s="86"/>
      <c r="AL2665" s="75"/>
    </row>
    <row r="2666" spans="1:38" x14ac:dyDescent="0.2">
      <c r="A2666" s="31"/>
      <c r="B2666" s="83"/>
      <c r="D2666" s="86"/>
      <c r="E2666" s="75"/>
      <c r="G2666" s="86"/>
      <c r="H2666" s="75"/>
      <c r="J2666" s="86"/>
      <c r="K2666" s="75"/>
      <c r="M2666" s="86"/>
      <c r="N2666" s="75"/>
      <c r="P2666" s="86"/>
      <c r="Q2666" s="75"/>
      <c r="S2666" s="86"/>
      <c r="T2666" s="75"/>
      <c r="V2666" s="86"/>
      <c r="W2666" s="75"/>
      <c r="Y2666" s="86"/>
      <c r="Z2666" s="75"/>
      <c r="AB2666" s="86"/>
      <c r="AC2666" s="75"/>
      <c r="AE2666" s="86"/>
      <c r="AF2666" s="75"/>
      <c r="AH2666" s="86"/>
      <c r="AI2666" s="75"/>
      <c r="AK2666" s="86"/>
      <c r="AL2666" s="75"/>
    </row>
    <row r="2667" spans="1:38" x14ac:dyDescent="0.2">
      <c r="A2667" s="31"/>
      <c r="B2667" s="83"/>
      <c r="D2667" s="86"/>
      <c r="E2667" s="75"/>
      <c r="G2667" s="86"/>
      <c r="H2667" s="75"/>
      <c r="J2667" s="86"/>
      <c r="K2667" s="75"/>
      <c r="M2667" s="86"/>
      <c r="N2667" s="75"/>
      <c r="P2667" s="86"/>
      <c r="Q2667" s="75"/>
      <c r="S2667" s="86"/>
      <c r="T2667" s="75"/>
      <c r="V2667" s="86"/>
      <c r="W2667" s="75"/>
      <c r="Y2667" s="86"/>
      <c r="Z2667" s="75"/>
      <c r="AB2667" s="86"/>
      <c r="AC2667" s="75"/>
      <c r="AE2667" s="86"/>
      <c r="AF2667" s="75"/>
      <c r="AH2667" s="86"/>
      <c r="AI2667" s="75"/>
      <c r="AK2667" s="86"/>
      <c r="AL2667" s="75"/>
    </row>
    <row r="2668" spans="1:38" x14ac:dyDescent="0.2">
      <c r="A2668" s="31"/>
      <c r="B2668" s="83"/>
      <c r="D2668" s="86"/>
      <c r="E2668" s="75"/>
      <c r="G2668" s="86"/>
      <c r="H2668" s="75"/>
      <c r="J2668" s="86"/>
      <c r="K2668" s="75"/>
      <c r="M2668" s="86"/>
      <c r="N2668" s="75"/>
      <c r="P2668" s="86"/>
      <c r="Q2668" s="75"/>
      <c r="S2668" s="86"/>
      <c r="T2668" s="75"/>
      <c r="V2668" s="86"/>
      <c r="W2668" s="75"/>
      <c r="Y2668" s="86"/>
      <c r="Z2668" s="75"/>
      <c r="AB2668" s="86"/>
      <c r="AC2668" s="75"/>
      <c r="AE2668" s="86"/>
      <c r="AF2668" s="75"/>
      <c r="AH2668" s="86"/>
      <c r="AI2668" s="75"/>
      <c r="AK2668" s="86"/>
      <c r="AL2668" s="75"/>
    </row>
    <row r="2669" spans="1:38" x14ac:dyDescent="0.2">
      <c r="A2669" s="31"/>
      <c r="B2669" s="83"/>
      <c r="D2669" s="86"/>
      <c r="E2669" s="75"/>
      <c r="G2669" s="86"/>
      <c r="H2669" s="75"/>
      <c r="J2669" s="86"/>
      <c r="K2669" s="75"/>
      <c r="M2669" s="86"/>
      <c r="N2669" s="75"/>
      <c r="P2669" s="86"/>
      <c r="Q2669" s="75"/>
      <c r="S2669" s="86"/>
      <c r="T2669" s="75"/>
      <c r="V2669" s="86"/>
      <c r="W2669" s="75"/>
      <c r="Y2669" s="86"/>
      <c r="Z2669" s="75"/>
      <c r="AB2669" s="86"/>
      <c r="AC2669" s="75"/>
      <c r="AE2669" s="86"/>
      <c r="AF2669" s="75"/>
      <c r="AH2669" s="86"/>
      <c r="AI2669" s="75"/>
      <c r="AK2669" s="86"/>
      <c r="AL2669" s="75"/>
    </row>
    <row r="2670" spans="1:38" x14ac:dyDescent="0.2">
      <c r="A2670" s="31"/>
      <c r="B2670" s="83"/>
      <c r="D2670" s="86"/>
      <c r="E2670" s="75"/>
      <c r="G2670" s="86"/>
      <c r="H2670" s="75"/>
      <c r="J2670" s="86"/>
      <c r="K2670" s="75"/>
      <c r="M2670" s="86"/>
      <c r="N2670" s="75"/>
      <c r="P2670" s="86"/>
      <c r="Q2670" s="75"/>
      <c r="S2670" s="86"/>
      <c r="T2670" s="75"/>
      <c r="V2670" s="86"/>
      <c r="W2670" s="75"/>
      <c r="Y2670" s="86"/>
      <c r="Z2670" s="75"/>
      <c r="AB2670" s="86"/>
      <c r="AC2670" s="75"/>
      <c r="AE2670" s="86"/>
      <c r="AF2670" s="75"/>
      <c r="AH2670" s="86"/>
      <c r="AI2670" s="75"/>
      <c r="AK2670" s="86"/>
      <c r="AL2670" s="75"/>
    </row>
    <row r="2671" spans="1:38" x14ac:dyDescent="0.2">
      <c r="A2671" s="31"/>
      <c r="B2671" s="83"/>
      <c r="D2671" s="86"/>
      <c r="E2671" s="75"/>
      <c r="G2671" s="86"/>
      <c r="H2671" s="75"/>
      <c r="J2671" s="86"/>
      <c r="K2671" s="75"/>
      <c r="M2671" s="86"/>
      <c r="N2671" s="75"/>
      <c r="P2671" s="86"/>
      <c r="Q2671" s="75"/>
      <c r="S2671" s="86"/>
      <c r="T2671" s="75"/>
      <c r="V2671" s="86"/>
      <c r="W2671" s="75"/>
      <c r="Y2671" s="86"/>
      <c r="Z2671" s="75"/>
      <c r="AB2671" s="86"/>
      <c r="AC2671" s="75"/>
      <c r="AE2671" s="86"/>
      <c r="AF2671" s="75"/>
      <c r="AH2671" s="86"/>
      <c r="AI2671" s="75"/>
      <c r="AK2671" s="86"/>
      <c r="AL2671" s="75"/>
    </row>
    <row r="2672" spans="1:38" x14ac:dyDescent="0.2">
      <c r="A2672" s="31"/>
      <c r="B2672" s="83"/>
      <c r="D2672" s="86"/>
      <c r="E2672" s="75"/>
      <c r="G2672" s="86"/>
      <c r="H2672" s="75"/>
      <c r="J2672" s="86"/>
      <c r="K2672" s="75"/>
      <c r="M2672" s="86"/>
      <c r="N2672" s="75"/>
      <c r="P2672" s="86"/>
      <c r="Q2672" s="75"/>
      <c r="S2672" s="86"/>
      <c r="T2672" s="75"/>
      <c r="V2672" s="86"/>
      <c r="W2672" s="75"/>
      <c r="Y2672" s="86"/>
      <c r="Z2672" s="75"/>
      <c r="AB2672" s="86"/>
      <c r="AC2672" s="75"/>
      <c r="AE2672" s="86"/>
      <c r="AF2672" s="75"/>
      <c r="AH2672" s="86"/>
      <c r="AI2672" s="75"/>
      <c r="AK2672" s="86"/>
      <c r="AL2672" s="75"/>
    </row>
    <row r="2673" spans="1:38" x14ac:dyDescent="0.2">
      <c r="A2673" s="31"/>
      <c r="B2673" s="83"/>
      <c r="D2673" s="86"/>
      <c r="E2673" s="75"/>
      <c r="G2673" s="86"/>
      <c r="H2673" s="75"/>
      <c r="J2673" s="86"/>
      <c r="K2673" s="75"/>
      <c r="M2673" s="86"/>
      <c r="N2673" s="75"/>
      <c r="P2673" s="86"/>
      <c r="Q2673" s="75"/>
      <c r="S2673" s="86"/>
      <c r="T2673" s="75"/>
      <c r="V2673" s="86"/>
      <c r="W2673" s="75"/>
      <c r="Y2673" s="86"/>
      <c r="Z2673" s="75"/>
      <c r="AB2673" s="86"/>
      <c r="AC2673" s="75"/>
      <c r="AE2673" s="86"/>
      <c r="AF2673" s="75"/>
      <c r="AH2673" s="86"/>
      <c r="AI2673" s="75"/>
      <c r="AK2673" s="86"/>
      <c r="AL2673" s="75"/>
    </row>
    <row r="2674" spans="1:38" x14ac:dyDescent="0.2">
      <c r="A2674" s="31"/>
      <c r="B2674" s="83"/>
      <c r="D2674" s="86"/>
      <c r="E2674" s="75"/>
      <c r="G2674" s="86"/>
      <c r="H2674" s="75"/>
      <c r="J2674" s="86"/>
      <c r="K2674" s="75"/>
      <c r="M2674" s="86"/>
      <c r="N2674" s="75"/>
      <c r="P2674" s="86"/>
      <c r="Q2674" s="75"/>
      <c r="S2674" s="86"/>
      <c r="T2674" s="75"/>
      <c r="V2674" s="86"/>
      <c r="W2674" s="75"/>
      <c r="Y2674" s="86"/>
      <c r="Z2674" s="75"/>
      <c r="AB2674" s="86"/>
      <c r="AC2674" s="75"/>
      <c r="AE2674" s="86"/>
      <c r="AF2674" s="75"/>
      <c r="AH2674" s="86"/>
      <c r="AI2674" s="75"/>
      <c r="AK2674" s="86"/>
      <c r="AL2674" s="75"/>
    </row>
    <row r="2675" spans="1:38" x14ac:dyDescent="0.2">
      <c r="A2675" s="31"/>
      <c r="B2675" s="83"/>
      <c r="D2675" s="86"/>
      <c r="E2675" s="75"/>
      <c r="G2675" s="86"/>
      <c r="H2675" s="75"/>
      <c r="J2675" s="86"/>
      <c r="K2675" s="75"/>
      <c r="M2675" s="86"/>
      <c r="N2675" s="75"/>
      <c r="P2675" s="86"/>
      <c r="Q2675" s="75"/>
      <c r="S2675" s="86"/>
      <c r="T2675" s="75"/>
      <c r="V2675" s="86"/>
      <c r="W2675" s="75"/>
      <c r="Y2675" s="86"/>
      <c r="Z2675" s="75"/>
      <c r="AB2675" s="86"/>
      <c r="AC2675" s="75"/>
      <c r="AE2675" s="86"/>
      <c r="AF2675" s="75"/>
      <c r="AH2675" s="86"/>
      <c r="AI2675" s="75"/>
      <c r="AK2675" s="86"/>
      <c r="AL2675" s="75"/>
    </row>
    <row r="2676" spans="1:38" x14ac:dyDescent="0.2">
      <c r="A2676" s="31"/>
      <c r="B2676" s="83"/>
      <c r="D2676" s="86"/>
      <c r="E2676" s="75"/>
      <c r="G2676" s="86"/>
      <c r="H2676" s="75"/>
      <c r="J2676" s="86"/>
      <c r="K2676" s="75"/>
      <c r="M2676" s="86"/>
      <c r="N2676" s="75"/>
      <c r="P2676" s="86"/>
      <c r="Q2676" s="75"/>
      <c r="S2676" s="86"/>
      <c r="T2676" s="75"/>
      <c r="V2676" s="86"/>
      <c r="W2676" s="75"/>
      <c r="Y2676" s="86"/>
      <c r="Z2676" s="75"/>
      <c r="AB2676" s="86"/>
      <c r="AC2676" s="75"/>
      <c r="AE2676" s="86"/>
      <c r="AF2676" s="75"/>
      <c r="AH2676" s="86"/>
      <c r="AI2676" s="75"/>
      <c r="AK2676" s="86"/>
      <c r="AL2676" s="75"/>
    </row>
    <row r="2677" spans="1:38" x14ac:dyDescent="0.2">
      <c r="A2677" s="31"/>
      <c r="B2677" s="83"/>
      <c r="D2677" s="86"/>
      <c r="E2677" s="75"/>
      <c r="G2677" s="86"/>
      <c r="H2677" s="75"/>
      <c r="J2677" s="86"/>
      <c r="K2677" s="75"/>
      <c r="M2677" s="86"/>
      <c r="N2677" s="75"/>
      <c r="P2677" s="86"/>
      <c r="Q2677" s="75"/>
      <c r="S2677" s="86"/>
      <c r="T2677" s="75"/>
      <c r="V2677" s="86"/>
      <c r="W2677" s="75"/>
      <c r="Y2677" s="86"/>
      <c r="Z2677" s="75"/>
      <c r="AB2677" s="86"/>
      <c r="AC2677" s="75"/>
      <c r="AE2677" s="86"/>
      <c r="AF2677" s="75"/>
      <c r="AH2677" s="86"/>
      <c r="AI2677" s="75"/>
      <c r="AK2677" s="86"/>
      <c r="AL2677" s="75"/>
    </row>
    <row r="2678" spans="1:38" x14ac:dyDescent="0.2">
      <c r="A2678" s="31"/>
      <c r="B2678" s="83"/>
      <c r="D2678" s="86"/>
      <c r="E2678" s="75"/>
      <c r="G2678" s="86"/>
      <c r="H2678" s="75"/>
      <c r="J2678" s="86"/>
      <c r="K2678" s="75"/>
      <c r="M2678" s="86"/>
      <c r="N2678" s="75"/>
      <c r="P2678" s="86"/>
      <c r="Q2678" s="75"/>
      <c r="S2678" s="86"/>
      <c r="T2678" s="75"/>
      <c r="V2678" s="86"/>
      <c r="W2678" s="75"/>
      <c r="Y2678" s="86"/>
      <c r="Z2678" s="75"/>
      <c r="AB2678" s="86"/>
      <c r="AC2678" s="75"/>
      <c r="AE2678" s="86"/>
      <c r="AF2678" s="75"/>
      <c r="AH2678" s="86"/>
      <c r="AI2678" s="75"/>
      <c r="AK2678" s="86"/>
      <c r="AL2678" s="75"/>
    </row>
    <row r="2679" spans="1:38" x14ac:dyDescent="0.2">
      <c r="A2679" s="31"/>
      <c r="B2679" s="83"/>
      <c r="D2679" s="86"/>
      <c r="E2679" s="75"/>
      <c r="G2679" s="86"/>
      <c r="H2679" s="75"/>
      <c r="J2679" s="86"/>
      <c r="K2679" s="75"/>
      <c r="M2679" s="86"/>
      <c r="N2679" s="75"/>
      <c r="P2679" s="86"/>
      <c r="Q2679" s="75"/>
      <c r="S2679" s="86"/>
      <c r="T2679" s="75"/>
      <c r="V2679" s="86"/>
      <c r="W2679" s="75"/>
      <c r="Y2679" s="86"/>
      <c r="Z2679" s="75"/>
      <c r="AB2679" s="86"/>
      <c r="AC2679" s="75"/>
      <c r="AE2679" s="86"/>
      <c r="AF2679" s="75"/>
      <c r="AH2679" s="86"/>
      <c r="AI2679" s="75"/>
      <c r="AK2679" s="86"/>
      <c r="AL2679" s="75"/>
    </row>
    <row r="2680" spans="1:38" x14ac:dyDescent="0.2">
      <c r="A2680" s="31"/>
      <c r="B2680" s="83"/>
      <c r="D2680" s="86"/>
      <c r="E2680" s="75"/>
      <c r="G2680" s="86"/>
      <c r="H2680" s="75"/>
      <c r="J2680" s="86"/>
      <c r="K2680" s="75"/>
      <c r="M2680" s="86"/>
      <c r="N2680" s="75"/>
      <c r="P2680" s="86"/>
      <c r="Q2680" s="75"/>
      <c r="S2680" s="86"/>
      <c r="T2680" s="75"/>
      <c r="V2680" s="86"/>
      <c r="W2680" s="75"/>
      <c r="Y2680" s="86"/>
      <c r="Z2680" s="75"/>
      <c r="AB2680" s="86"/>
      <c r="AC2680" s="75"/>
      <c r="AE2680" s="86"/>
      <c r="AF2680" s="75"/>
      <c r="AH2680" s="86"/>
      <c r="AI2680" s="75"/>
      <c r="AK2680" s="86"/>
      <c r="AL2680" s="75"/>
    </row>
    <row r="2681" spans="1:38" x14ac:dyDescent="0.2">
      <c r="A2681" s="31"/>
      <c r="B2681" s="83"/>
      <c r="D2681" s="86"/>
      <c r="E2681" s="75"/>
      <c r="G2681" s="86"/>
      <c r="H2681" s="75"/>
      <c r="J2681" s="86"/>
      <c r="K2681" s="75"/>
      <c r="M2681" s="86"/>
      <c r="N2681" s="75"/>
      <c r="P2681" s="86"/>
      <c r="Q2681" s="75"/>
      <c r="S2681" s="86"/>
      <c r="T2681" s="75"/>
      <c r="V2681" s="86"/>
      <c r="W2681" s="75"/>
      <c r="Y2681" s="86"/>
      <c r="Z2681" s="75"/>
      <c r="AB2681" s="86"/>
      <c r="AC2681" s="75"/>
      <c r="AE2681" s="86"/>
      <c r="AF2681" s="75"/>
      <c r="AH2681" s="86"/>
      <c r="AI2681" s="75"/>
      <c r="AK2681" s="86"/>
      <c r="AL2681" s="75"/>
    </row>
    <row r="2682" spans="1:38" x14ac:dyDescent="0.2">
      <c r="A2682" s="31"/>
      <c r="B2682" s="83"/>
      <c r="D2682" s="86"/>
      <c r="E2682" s="75"/>
      <c r="G2682" s="86"/>
      <c r="H2682" s="75"/>
      <c r="J2682" s="86"/>
      <c r="K2682" s="75"/>
      <c r="M2682" s="86"/>
      <c r="N2682" s="75"/>
      <c r="P2682" s="86"/>
      <c r="Q2682" s="75"/>
      <c r="S2682" s="86"/>
      <c r="T2682" s="75"/>
      <c r="V2682" s="86"/>
      <c r="W2682" s="75"/>
      <c r="Y2682" s="86"/>
      <c r="Z2682" s="75"/>
      <c r="AB2682" s="86"/>
      <c r="AC2682" s="75"/>
      <c r="AE2682" s="86"/>
      <c r="AF2682" s="75"/>
      <c r="AH2682" s="86"/>
      <c r="AI2682" s="75"/>
      <c r="AK2682" s="86"/>
      <c r="AL2682" s="75"/>
    </row>
    <row r="2683" spans="1:38" x14ac:dyDescent="0.2">
      <c r="A2683" s="31"/>
      <c r="B2683" s="83"/>
      <c r="D2683" s="86"/>
      <c r="E2683" s="75"/>
      <c r="G2683" s="86"/>
      <c r="H2683" s="75"/>
      <c r="J2683" s="86"/>
      <c r="K2683" s="75"/>
      <c r="M2683" s="86"/>
      <c r="N2683" s="75"/>
      <c r="P2683" s="86"/>
      <c r="Q2683" s="75"/>
      <c r="S2683" s="86"/>
      <c r="T2683" s="75"/>
      <c r="V2683" s="86"/>
      <c r="W2683" s="75"/>
      <c r="Y2683" s="86"/>
      <c r="Z2683" s="75"/>
      <c r="AB2683" s="86"/>
      <c r="AC2683" s="75"/>
      <c r="AE2683" s="86"/>
      <c r="AF2683" s="75"/>
      <c r="AH2683" s="86"/>
      <c r="AI2683" s="75"/>
      <c r="AK2683" s="86"/>
      <c r="AL2683" s="75"/>
    </row>
    <row r="2684" spans="1:38" x14ac:dyDescent="0.2">
      <c r="A2684" s="31"/>
      <c r="B2684" s="83"/>
      <c r="D2684" s="86"/>
      <c r="E2684" s="75"/>
      <c r="G2684" s="86"/>
      <c r="H2684" s="75"/>
      <c r="J2684" s="86"/>
      <c r="K2684" s="75"/>
      <c r="M2684" s="86"/>
      <c r="N2684" s="75"/>
      <c r="P2684" s="86"/>
      <c r="Q2684" s="75"/>
      <c r="S2684" s="86"/>
      <c r="T2684" s="75"/>
      <c r="V2684" s="86"/>
      <c r="W2684" s="75"/>
      <c r="Y2684" s="86"/>
      <c r="Z2684" s="75"/>
      <c r="AB2684" s="86"/>
      <c r="AC2684" s="75"/>
      <c r="AE2684" s="86"/>
      <c r="AF2684" s="75"/>
      <c r="AH2684" s="86"/>
      <c r="AI2684" s="75"/>
      <c r="AK2684" s="86"/>
      <c r="AL2684" s="75"/>
    </row>
    <row r="2685" spans="1:38" x14ac:dyDescent="0.2">
      <c r="A2685" s="31"/>
      <c r="B2685" s="83"/>
      <c r="D2685" s="86"/>
      <c r="E2685" s="75"/>
      <c r="G2685" s="86"/>
      <c r="H2685" s="75"/>
      <c r="J2685" s="86"/>
      <c r="K2685" s="75"/>
      <c r="M2685" s="86"/>
      <c r="N2685" s="75"/>
      <c r="P2685" s="86"/>
      <c r="Q2685" s="75"/>
      <c r="S2685" s="86"/>
      <c r="T2685" s="75"/>
      <c r="V2685" s="86"/>
      <c r="W2685" s="75"/>
      <c r="Y2685" s="86"/>
      <c r="Z2685" s="75"/>
      <c r="AB2685" s="86"/>
      <c r="AC2685" s="75"/>
      <c r="AE2685" s="86"/>
      <c r="AF2685" s="75"/>
      <c r="AH2685" s="86"/>
      <c r="AI2685" s="75"/>
      <c r="AK2685" s="86"/>
      <c r="AL2685" s="75"/>
    </row>
    <row r="2686" spans="1:38" x14ac:dyDescent="0.2">
      <c r="A2686" s="31"/>
      <c r="B2686" s="83"/>
      <c r="D2686" s="86"/>
      <c r="E2686" s="75"/>
      <c r="G2686" s="86"/>
      <c r="H2686" s="75"/>
      <c r="J2686" s="86"/>
      <c r="K2686" s="75"/>
      <c r="M2686" s="86"/>
      <c r="N2686" s="75"/>
      <c r="P2686" s="86"/>
      <c r="Q2686" s="75"/>
      <c r="S2686" s="86"/>
      <c r="T2686" s="75"/>
      <c r="V2686" s="86"/>
      <c r="W2686" s="75"/>
      <c r="Y2686" s="86"/>
      <c r="Z2686" s="75"/>
      <c r="AB2686" s="86"/>
      <c r="AC2686" s="75"/>
      <c r="AE2686" s="86"/>
      <c r="AF2686" s="75"/>
      <c r="AH2686" s="86"/>
      <c r="AI2686" s="75"/>
      <c r="AK2686" s="86"/>
      <c r="AL2686" s="75"/>
    </row>
    <row r="2687" spans="1:38" x14ac:dyDescent="0.2">
      <c r="A2687" s="31"/>
      <c r="B2687" s="83"/>
      <c r="D2687" s="86"/>
      <c r="E2687" s="75"/>
      <c r="G2687" s="86"/>
      <c r="H2687" s="75"/>
      <c r="J2687" s="86"/>
      <c r="K2687" s="75"/>
      <c r="M2687" s="86"/>
      <c r="N2687" s="75"/>
      <c r="P2687" s="86"/>
      <c r="Q2687" s="75"/>
      <c r="S2687" s="86"/>
      <c r="T2687" s="75"/>
      <c r="V2687" s="86"/>
      <c r="W2687" s="75"/>
      <c r="Y2687" s="86"/>
      <c r="Z2687" s="75"/>
      <c r="AB2687" s="86"/>
      <c r="AC2687" s="75"/>
      <c r="AE2687" s="86"/>
      <c r="AF2687" s="75"/>
      <c r="AH2687" s="86"/>
      <c r="AI2687" s="75"/>
      <c r="AK2687" s="86"/>
      <c r="AL2687" s="75"/>
    </row>
    <row r="2688" spans="1:38" x14ac:dyDescent="0.2">
      <c r="A2688" s="31"/>
      <c r="B2688" s="83"/>
      <c r="D2688" s="86"/>
      <c r="E2688" s="75"/>
      <c r="G2688" s="86"/>
      <c r="H2688" s="75"/>
      <c r="J2688" s="86"/>
      <c r="K2688" s="75"/>
      <c r="M2688" s="86"/>
      <c r="N2688" s="75"/>
      <c r="P2688" s="86"/>
      <c r="Q2688" s="75"/>
      <c r="S2688" s="86"/>
      <c r="T2688" s="75"/>
      <c r="V2688" s="86"/>
      <c r="W2688" s="75"/>
      <c r="Y2688" s="86"/>
      <c r="Z2688" s="75"/>
      <c r="AB2688" s="86"/>
      <c r="AC2688" s="75"/>
      <c r="AE2688" s="86"/>
      <c r="AF2688" s="75"/>
      <c r="AH2688" s="86"/>
      <c r="AI2688" s="75"/>
      <c r="AK2688" s="86"/>
      <c r="AL2688" s="75"/>
    </row>
    <row r="2689" spans="1:38" x14ac:dyDescent="0.2">
      <c r="A2689" s="31"/>
      <c r="B2689" s="83"/>
      <c r="D2689" s="86"/>
      <c r="E2689" s="75"/>
      <c r="G2689" s="86"/>
      <c r="H2689" s="75"/>
      <c r="J2689" s="86"/>
      <c r="K2689" s="75"/>
      <c r="M2689" s="86"/>
      <c r="N2689" s="75"/>
      <c r="P2689" s="86"/>
      <c r="Q2689" s="75"/>
      <c r="S2689" s="86"/>
      <c r="T2689" s="75"/>
      <c r="V2689" s="86"/>
      <c r="W2689" s="75"/>
      <c r="Y2689" s="86"/>
      <c r="Z2689" s="75"/>
      <c r="AB2689" s="86"/>
      <c r="AC2689" s="75"/>
      <c r="AE2689" s="86"/>
      <c r="AF2689" s="75"/>
      <c r="AH2689" s="86"/>
      <c r="AI2689" s="75"/>
      <c r="AK2689" s="86"/>
      <c r="AL2689" s="75"/>
    </row>
    <row r="2690" spans="1:38" x14ac:dyDescent="0.2">
      <c r="A2690" s="31"/>
      <c r="B2690" s="83"/>
      <c r="D2690" s="86"/>
      <c r="E2690" s="75"/>
      <c r="G2690" s="86"/>
      <c r="H2690" s="75"/>
      <c r="J2690" s="86"/>
      <c r="K2690" s="75"/>
      <c r="M2690" s="86"/>
      <c r="N2690" s="75"/>
      <c r="P2690" s="86"/>
      <c r="Q2690" s="75"/>
      <c r="S2690" s="86"/>
      <c r="T2690" s="75"/>
      <c r="V2690" s="86"/>
      <c r="W2690" s="75"/>
      <c r="Y2690" s="86"/>
      <c r="Z2690" s="75"/>
      <c r="AB2690" s="86"/>
      <c r="AC2690" s="75"/>
      <c r="AE2690" s="86"/>
      <c r="AF2690" s="75"/>
      <c r="AH2690" s="86"/>
      <c r="AI2690" s="75"/>
      <c r="AK2690" s="86"/>
      <c r="AL2690" s="75"/>
    </row>
    <row r="2691" spans="1:38" x14ac:dyDescent="0.2">
      <c r="A2691" s="31"/>
      <c r="B2691" s="83"/>
      <c r="D2691" s="86"/>
      <c r="E2691" s="75"/>
      <c r="G2691" s="86"/>
      <c r="H2691" s="75"/>
      <c r="J2691" s="86"/>
      <c r="K2691" s="75"/>
      <c r="M2691" s="86"/>
      <c r="N2691" s="75"/>
      <c r="P2691" s="86"/>
      <c r="Q2691" s="75"/>
      <c r="S2691" s="86"/>
      <c r="T2691" s="75"/>
      <c r="V2691" s="86"/>
      <c r="W2691" s="75"/>
      <c r="Y2691" s="86"/>
      <c r="Z2691" s="75"/>
      <c r="AB2691" s="86"/>
      <c r="AC2691" s="75"/>
      <c r="AE2691" s="86"/>
      <c r="AF2691" s="75"/>
      <c r="AH2691" s="86"/>
      <c r="AI2691" s="75"/>
      <c r="AK2691" s="86"/>
      <c r="AL2691" s="75"/>
    </row>
    <row r="2692" spans="1:38" x14ac:dyDescent="0.2">
      <c r="A2692" s="31"/>
      <c r="B2692" s="83"/>
      <c r="D2692" s="86"/>
      <c r="E2692" s="75"/>
      <c r="G2692" s="86"/>
      <c r="H2692" s="75"/>
      <c r="J2692" s="86"/>
      <c r="K2692" s="75"/>
      <c r="M2692" s="86"/>
      <c r="N2692" s="75"/>
      <c r="P2692" s="86"/>
      <c r="Q2692" s="75"/>
      <c r="S2692" s="86"/>
      <c r="T2692" s="75"/>
      <c r="V2692" s="86"/>
      <c r="W2692" s="75"/>
      <c r="Y2692" s="86"/>
      <c r="Z2692" s="75"/>
      <c r="AB2692" s="86"/>
      <c r="AC2692" s="75"/>
      <c r="AE2692" s="86"/>
      <c r="AF2692" s="75"/>
      <c r="AH2692" s="86"/>
      <c r="AI2692" s="75"/>
      <c r="AK2692" s="86"/>
      <c r="AL2692" s="75"/>
    </row>
    <row r="2693" spans="1:38" x14ac:dyDescent="0.2">
      <c r="A2693" s="31"/>
      <c r="B2693" s="83"/>
      <c r="D2693" s="86"/>
      <c r="E2693" s="75"/>
      <c r="G2693" s="86"/>
      <c r="H2693" s="75"/>
      <c r="J2693" s="86"/>
      <c r="K2693" s="75"/>
      <c r="M2693" s="86"/>
      <c r="N2693" s="75"/>
      <c r="P2693" s="86"/>
      <c r="Q2693" s="75"/>
      <c r="S2693" s="86"/>
      <c r="T2693" s="75"/>
      <c r="V2693" s="86"/>
      <c r="W2693" s="75"/>
      <c r="Y2693" s="86"/>
      <c r="Z2693" s="75"/>
      <c r="AB2693" s="86"/>
      <c r="AC2693" s="75"/>
      <c r="AE2693" s="86"/>
      <c r="AF2693" s="75"/>
      <c r="AH2693" s="86"/>
      <c r="AI2693" s="75"/>
      <c r="AK2693" s="86"/>
      <c r="AL2693" s="75"/>
    </row>
    <row r="2694" spans="1:38" x14ac:dyDescent="0.2">
      <c r="A2694" s="31"/>
      <c r="B2694" s="83"/>
      <c r="D2694" s="86"/>
      <c r="E2694" s="75"/>
      <c r="G2694" s="86"/>
      <c r="H2694" s="75"/>
      <c r="J2694" s="86"/>
      <c r="K2694" s="75"/>
      <c r="M2694" s="86"/>
      <c r="N2694" s="75"/>
      <c r="P2694" s="86"/>
      <c r="Q2694" s="75"/>
      <c r="S2694" s="86"/>
      <c r="T2694" s="75"/>
      <c r="V2694" s="86"/>
      <c r="W2694" s="75"/>
      <c r="Y2694" s="86"/>
      <c r="Z2694" s="75"/>
      <c r="AB2694" s="86"/>
      <c r="AC2694" s="75"/>
      <c r="AE2694" s="86"/>
      <c r="AF2694" s="75"/>
      <c r="AH2694" s="86"/>
      <c r="AI2694" s="75"/>
      <c r="AK2694" s="86"/>
      <c r="AL2694" s="75"/>
    </row>
    <row r="2695" spans="1:38" x14ac:dyDescent="0.2">
      <c r="A2695" s="31"/>
      <c r="B2695" s="83"/>
      <c r="D2695" s="86"/>
      <c r="E2695" s="75"/>
      <c r="G2695" s="86"/>
      <c r="H2695" s="75"/>
      <c r="J2695" s="86"/>
      <c r="K2695" s="75"/>
      <c r="M2695" s="86"/>
      <c r="N2695" s="75"/>
      <c r="P2695" s="86"/>
      <c r="Q2695" s="75"/>
      <c r="S2695" s="86"/>
      <c r="T2695" s="75"/>
      <c r="V2695" s="86"/>
      <c r="W2695" s="75"/>
      <c r="Y2695" s="86"/>
      <c r="Z2695" s="75"/>
      <c r="AB2695" s="86"/>
      <c r="AC2695" s="75"/>
      <c r="AE2695" s="86"/>
      <c r="AF2695" s="75"/>
      <c r="AH2695" s="86"/>
      <c r="AI2695" s="75"/>
      <c r="AK2695" s="86"/>
      <c r="AL2695" s="75"/>
    </row>
    <row r="2696" spans="1:38" x14ac:dyDescent="0.2">
      <c r="A2696" s="31"/>
      <c r="B2696" s="83"/>
      <c r="D2696" s="86"/>
      <c r="E2696" s="75"/>
      <c r="G2696" s="86"/>
      <c r="H2696" s="75"/>
      <c r="J2696" s="86"/>
      <c r="K2696" s="75"/>
      <c r="M2696" s="86"/>
      <c r="N2696" s="75"/>
      <c r="P2696" s="86"/>
      <c r="Q2696" s="75"/>
      <c r="S2696" s="86"/>
      <c r="T2696" s="75"/>
      <c r="V2696" s="86"/>
      <c r="W2696" s="75"/>
      <c r="Y2696" s="86"/>
      <c r="Z2696" s="75"/>
      <c r="AB2696" s="86"/>
      <c r="AC2696" s="75"/>
      <c r="AE2696" s="86"/>
      <c r="AF2696" s="75"/>
      <c r="AH2696" s="86"/>
      <c r="AI2696" s="75"/>
      <c r="AK2696" s="86"/>
      <c r="AL2696" s="75"/>
    </row>
    <row r="2697" spans="1:38" x14ac:dyDescent="0.2">
      <c r="A2697" s="31"/>
      <c r="B2697" s="83"/>
      <c r="D2697" s="86"/>
      <c r="E2697" s="75"/>
      <c r="G2697" s="86"/>
      <c r="H2697" s="75"/>
      <c r="J2697" s="86"/>
      <c r="K2697" s="75"/>
      <c r="M2697" s="86"/>
      <c r="N2697" s="75"/>
      <c r="P2697" s="86"/>
      <c r="Q2697" s="75"/>
      <c r="S2697" s="86"/>
      <c r="T2697" s="75"/>
      <c r="V2697" s="86"/>
      <c r="W2697" s="75"/>
      <c r="Y2697" s="86"/>
      <c r="Z2697" s="75"/>
      <c r="AB2697" s="86"/>
      <c r="AC2697" s="75"/>
      <c r="AE2697" s="86"/>
      <c r="AF2697" s="75"/>
      <c r="AH2697" s="86"/>
      <c r="AI2697" s="75"/>
      <c r="AK2697" s="86"/>
      <c r="AL2697" s="75"/>
    </row>
    <row r="2698" spans="1:38" x14ac:dyDescent="0.2">
      <c r="A2698" s="31"/>
      <c r="B2698" s="83"/>
      <c r="D2698" s="86"/>
      <c r="E2698" s="75"/>
      <c r="G2698" s="86"/>
      <c r="H2698" s="75"/>
      <c r="J2698" s="86"/>
      <c r="K2698" s="75"/>
      <c r="M2698" s="86"/>
      <c r="N2698" s="75"/>
      <c r="P2698" s="86"/>
      <c r="Q2698" s="75"/>
      <c r="S2698" s="86"/>
      <c r="T2698" s="75"/>
      <c r="V2698" s="86"/>
      <c r="W2698" s="75"/>
      <c r="Y2698" s="86"/>
      <c r="Z2698" s="75"/>
      <c r="AB2698" s="86"/>
      <c r="AC2698" s="75"/>
      <c r="AE2698" s="86"/>
      <c r="AF2698" s="75"/>
      <c r="AH2698" s="86"/>
      <c r="AI2698" s="75"/>
      <c r="AK2698" s="86"/>
      <c r="AL2698" s="75"/>
    </row>
    <row r="2699" spans="1:38" x14ac:dyDescent="0.2">
      <c r="A2699" s="31"/>
      <c r="B2699" s="83"/>
      <c r="D2699" s="86"/>
      <c r="E2699" s="75"/>
      <c r="G2699" s="86"/>
      <c r="H2699" s="75"/>
      <c r="J2699" s="86"/>
      <c r="K2699" s="75"/>
      <c r="M2699" s="86"/>
      <c r="N2699" s="75"/>
      <c r="P2699" s="86"/>
      <c r="Q2699" s="75"/>
      <c r="S2699" s="86"/>
      <c r="T2699" s="75"/>
      <c r="V2699" s="86"/>
      <c r="W2699" s="75"/>
      <c r="Y2699" s="86"/>
      <c r="Z2699" s="75"/>
      <c r="AB2699" s="86"/>
      <c r="AC2699" s="75"/>
      <c r="AE2699" s="86"/>
      <c r="AF2699" s="75"/>
      <c r="AH2699" s="86"/>
      <c r="AI2699" s="75"/>
      <c r="AK2699" s="86"/>
      <c r="AL2699" s="75"/>
    </row>
    <row r="2700" spans="1:38" x14ac:dyDescent="0.2">
      <c r="A2700" s="31"/>
      <c r="B2700" s="83"/>
      <c r="D2700" s="86"/>
      <c r="E2700" s="75"/>
      <c r="G2700" s="86"/>
      <c r="H2700" s="75"/>
      <c r="J2700" s="86"/>
      <c r="K2700" s="75"/>
      <c r="M2700" s="86"/>
      <c r="N2700" s="75"/>
      <c r="P2700" s="86"/>
      <c r="Q2700" s="75"/>
      <c r="S2700" s="86"/>
      <c r="T2700" s="75"/>
      <c r="V2700" s="86"/>
      <c r="W2700" s="75"/>
      <c r="Y2700" s="86"/>
      <c r="Z2700" s="75"/>
      <c r="AB2700" s="86"/>
      <c r="AC2700" s="75"/>
      <c r="AE2700" s="86"/>
      <c r="AF2700" s="75"/>
      <c r="AH2700" s="86"/>
      <c r="AI2700" s="75"/>
      <c r="AK2700" s="86"/>
      <c r="AL2700" s="75"/>
    </row>
    <row r="2701" spans="1:38" x14ac:dyDescent="0.2">
      <c r="A2701" s="31"/>
      <c r="B2701" s="83"/>
      <c r="D2701" s="86"/>
      <c r="E2701" s="75"/>
      <c r="G2701" s="86"/>
      <c r="H2701" s="75"/>
      <c r="J2701" s="86"/>
      <c r="K2701" s="75"/>
      <c r="M2701" s="86"/>
      <c r="N2701" s="75"/>
      <c r="P2701" s="86"/>
      <c r="Q2701" s="75"/>
      <c r="S2701" s="86"/>
      <c r="T2701" s="75"/>
      <c r="V2701" s="86"/>
      <c r="W2701" s="75"/>
      <c r="Y2701" s="86"/>
      <c r="Z2701" s="75"/>
      <c r="AB2701" s="86"/>
      <c r="AC2701" s="75"/>
      <c r="AE2701" s="86"/>
      <c r="AF2701" s="75"/>
      <c r="AH2701" s="86"/>
      <c r="AI2701" s="75"/>
      <c r="AK2701" s="86"/>
      <c r="AL2701" s="75"/>
    </row>
    <row r="2702" spans="1:38" x14ac:dyDescent="0.2">
      <c r="A2702" s="31"/>
      <c r="B2702" s="83"/>
      <c r="D2702" s="86"/>
      <c r="E2702" s="75"/>
      <c r="G2702" s="86"/>
      <c r="H2702" s="75"/>
      <c r="J2702" s="86"/>
      <c r="K2702" s="75"/>
      <c r="M2702" s="86"/>
      <c r="N2702" s="75"/>
      <c r="P2702" s="86"/>
      <c r="Q2702" s="75"/>
      <c r="S2702" s="86"/>
      <c r="T2702" s="75"/>
      <c r="V2702" s="86"/>
      <c r="W2702" s="75"/>
      <c r="Y2702" s="86"/>
      <c r="Z2702" s="75"/>
      <c r="AB2702" s="86"/>
      <c r="AC2702" s="75"/>
      <c r="AE2702" s="86"/>
      <c r="AF2702" s="75"/>
      <c r="AH2702" s="86"/>
      <c r="AI2702" s="75"/>
      <c r="AK2702" s="86"/>
      <c r="AL2702" s="75"/>
    </row>
    <row r="2703" spans="1:38" x14ac:dyDescent="0.2">
      <c r="A2703" s="31"/>
      <c r="B2703" s="83"/>
      <c r="D2703" s="86"/>
      <c r="E2703" s="75"/>
      <c r="G2703" s="86"/>
      <c r="H2703" s="75"/>
      <c r="J2703" s="86"/>
      <c r="K2703" s="75"/>
      <c r="M2703" s="86"/>
      <c r="N2703" s="75"/>
      <c r="P2703" s="86"/>
      <c r="Q2703" s="75"/>
      <c r="S2703" s="86"/>
      <c r="T2703" s="75"/>
      <c r="V2703" s="86"/>
      <c r="W2703" s="75"/>
      <c r="Y2703" s="86"/>
      <c r="Z2703" s="75"/>
      <c r="AB2703" s="86"/>
      <c r="AC2703" s="75"/>
      <c r="AE2703" s="86"/>
      <c r="AF2703" s="75"/>
      <c r="AH2703" s="86"/>
      <c r="AI2703" s="75"/>
      <c r="AK2703" s="86"/>
      <c r="AL2703" s="75"/>
    </row>
    <row r="2704" spans="1:38" x14ac:dyDescent="0.2">
      <c r="A2704" s="31"/>
      <c r="B2704" s="83"/>
      <c r="D2704" s="86"/>
      <c r="E2704" s="75"/>
      <c r="G2704" s="86"/>
      <c r="H2704" s="75"/>
      <c r="J2704" s="86"/>
      <c r="K2704" s="75"/>
      <c r="M2704" s="86"/>
      <c r="N2704" s="75"/>
      <c r="P2704" s="86"/>
      <c r="Q2704" s="75"/>
      <c r="S2704" s="86"/>
      <c r="T2704" s="75"/>
      <c r="V2704" s="86"/>
      <c r="W2704" s="75"/>
      <c r="Y2704" s="86"/>
      <c r="Z2704" s="75"/>
      <c r="AB2704" s="86"/>
      <c r="AC2704" s="75"/>
      <c r="AE2704" s="86"/>
      <c r="AF2704" s="75"/>
      <c r="AH2704" s="86"/>
      <c r="AI2704" s="75"/>
      <c r="AK2704" s="86"/>
      <c r="AL2704" s="75"/>
    </row>
    <row r="2705" spans="1:38" x14ac:dyDescent="0.2">
      <c r="A2705" s="31"/>
      <c r="B2705" s="83"/>
      <c r="D2705" s="86"/>
      <c r="E2705" s="75"/>
      <c r="G2705" s="86"/>
      <c r="H2705" s="75"/>
      <c r="J2705" s="86"/>
      <c r="K2705" s="75"/>
      <c r="M2705" s="86"/>
      <c r="N2705" s="75"/>
      <c r="P2705" s="86"/>
      <c r="Q2705" s="75"/>
      <c r="S2705" s="86"/>
      <c r="T2705" s="75"/>
      <c r="V2705" s="86"/>
      <c r="W2705" s="75"/>
      <c r="Y2705" s="86"/>
      <c r="Z2705" s="75"/>
      <c r="AB2705" s="86"/>
      <c r="AC2705" s="75"/>
      <c r="AE2705" s="86"/>
      <c r="AF2705" s="75"/>
      <c r="AH2705" s="86"/>
      <c r="AI2705" s="75"/>
      <c r="AK2705" s="86"/>
      <c r="AL2705" s="75"/>
    </row>
    <row r="2706" spans="1:38" x14ac:dyDescent="0.2">
      <c r="A2706" s="31"/>
      <c r="B2706" s="83"/>
      <c r="D2706" s="86"/>
      <c r="E2706" s="75"/>
      <c r="G2706" s="86"/>
      <c r="H2706" s="75"/>
      <c r="J2706" s="86"/>
      <c r="K2706" s="75"/>
      <c r="M2706" s="86"/>
      <c r="N2706" s="75"/>
      <c r="P2706" s="86"/>
      <c r="Q2706" s="75"/>
      <c r="S2706" s="86"/>
      <c r="T2706" s="75"/>
      <c r="V2706" s="86"/>
      <c r="W2706" s="75"/>
      <c r="Y2706" s="86"/>
      <c r="Z2706" s="75"/>
      <c r="AB2706" s="86"/>
      <c r="AC2706" s="75"/>
      <c r="AE2706" s="86"/>
      <c r="AF2706" s="75"/>
      <c r="AH2706" s="86"/>
      <c r="AI2706" s="75"/>
      <c r="AK2706" s="86"/>
      <c r="AL2706" s="75"/>
    </row>
    <row r="2707" spans="1:38" x14ac:dyDescent="0.2">
      <c r="A2707" s="31"/>
      <c r="B2707" s="83"/>
      <c r="D2707" s="86"/>
      <c r="E2707" s="75"/>
      <c r="G2707" s="86"/>
      <c r="H2707" s="75"/>
      <c r="J2707" s="86"/>
      <c r="K2707" s="75"/>
      <c r="M2707" s="86"/>
      <c r="N2707" s="75"/>
      <c r="P2707" s="86"/>
      <c r="Q2707" s="75"/>
      <c r="S2707" s="86"/>
      <c r="T2707" s="75"/>
      <c r="V2707" s="86"/>
      <c r="W2707" s="75"/>
      <c r="Y2707" s="86"/>
      <c r="Z2707" s="75"/>
      <c r="AB2707" s="86"/>
      <c r="AC2707" s="75"/>
      <c r="AE2707" s="86"/>
      <c r="AF2707" s="75"/>
      <c r="AH2707" s="86"/>
      <c r="AI2707" s="75"/>
      <c r="AK2707" s="86"/>
      <c r="AL2707" s="75"/>
    </row>
    <row r="2708" spans="1:38" x14ac:dyDescent="0.2">
      <c r="A2708" s="31"/>
      <c r="B2708" s="83"/>
      <c r="D2708" s="86"/>
      <c r="E2708" s="75"/>
      <c r="G2708" s="86"/>
      <c r="H2708" s="75"/>
      <c r="J2708" s="86"/>
      <c r="K2708" s="75"/>
      <c r="M2708" s="86"/>
      <c r="N2708" s="75"/>
      <c r="P2708" s="86"/>
      <c r="Q2708" s="75"/>
      <c r="S2708" s="86"/>
      <c r="T2708" s="75"/>
      <c r="V2708" s="86"/>
      <c r="W2708" s="75"/>
      <c r="Y2708" s="86"/>
      <c r="Z2708" s="75"/>
      <c r="AB2708" s="86"/>
      <c r="AC2708" s="75"/>
      <c r="AE2708" s="86"/>
      <c r="AF2708" s="75"/>
      <c r="AH2708" s="86"/>
      <c r="AI2708" s="75"/>
      <c r="AK2708" s="86"/>
      <c r="AL2708" s="75"/>
    </row>
    <row r="2709" spans="1:38" x14ac:dyDescent="0.2">
      <c r="A2709" s="31"/>
      <c r="B2709" s="83"/>
      <c r="D2709" s="86"/>
      <c r="E2709" s="75"/>
      <c r="G2709" s="86"/>
      <c r="H2709" s="75"/>
      <c r="J2709" s="86"/>
      <c r="K2709" s="75"/>
      <c r="M2709" s="86"/>
      <c r="N2709" s="75"/>
      <c r="P2709" s="86"/>
      <c r="Q2709" s="75"/>
      <c r="S2709" s="86"/>
      <c r="T2709" s="75"/>
      <c r="V2709" s="86"/>
      <c r="W2709" s="75"/>
      <c r="Y2709" s="86"/>
      <c r="Z2709" s="75"/>
      <c r="AB2709" s="86"/>
      <c r="AC2709" s="75"/>
      <c r="AE2709" s="86"/>
      <c r="AF2709" s="75"/>
      <c r="AH2709" s="86"/>
      <c r="AI2709" s="75"/>
      <c r="AK2709" s="86"/>
      <c r="AL2709" s="75"/>
    </row>
    <row r="2710" spans="1:38" x14ac:dyDescent="0.2">
      <c r="A2710" s="31"/>
      <c r="B2710" s="83"/>
      <c r="D2710" s="86"/>
      <c r="E2710" s="75"/>
      <c r="G2710" s="86"/>
      <c r="H2710" s="75"/>
      <c r="J2710" s="86"/>
      <c r="K2710" s="75"/>
      <c r="M2710" s="86"/>
      <c r="N2710" s="75"/>
      <c r="P2710" s="86"/>
      <c r="Q2710" s="75"/>
      <c r="S2710" s="86"/>
      <c r="T2710" s="75"/>
      <c r="V2710" s="86"/>
      <c r="W2710" s="75"/>
      <c r="Y2710" s="86"/>
      <c r="Z2710" s="75"/>
      <c r="AB2710" s="86"/>
      <c r="AC2710" s="75"/>
      <c r="AE2710" s="86"/>
      <c r="AF2710" s="75"/>
      <c r="AH2710" s="86"/>
      <c r="AI2710" s="75"/>
      <c r="AK2710" s="86"/>
      <c r="AL2710" s="75"/>
    </row>
    <row r="2711" spans="1:38" x14ac:dyDescent="0.2">
      <c r="A2711" s="31"/>
      <c r="B2711" s="83"/>
      <c r="D2711" s="86"/>
      <c r="E2711" s="75"/>
      <c r="G2711" s="86"/>
      <c r="H2711" s="75"/>
      <c r="J2711" s="86"/>
      <c r="K2711" s="75"/>
      <c r="M2711" s="86"/>
      <c r="N2711" s="75"/>
      <c r="P2711" s="86"/>
      <c r="Q2711" s="75"/>
      <c r="S2711" s="86"/>
      <c r="T2711" s="75"/>
      <c r="V2711" s="86"/>
      <c r="W2711" s="75"/>
      <c r="Y2711" s="86"/>
      <c r="Z2711" s="75"/>
      <c r="AB2711" s="86"/>
      <c r="AC2711" s="75"/>
      <c r="AE2711" s="86"/>
      <c r="AF2711" s="75"/>
      <c r="AH2711" s="86"/>
      <c r="AI2711" s="75"/>
      <c r="AK2711" s="86"/>
      <c r="AL2711" s="75"/>
    </row>
    <row r="2712" spans="1:38" x14ac:dyDescent="0.2">
      <c r="A2712" s="31"/>
      <c r="B2712" s="83"/>
      <c r="D2712" s="86"/>
      <c r="E2712" s="75"/>
      <c r="G2712" s="86"/>
      <c r="H2712" s="75"/>
      <c r="J2712" s="86"/>
      <c r="K2712" s="75"/>
      <c r="M2712" s="86"/>
      <c r="N2712" s="75"/>
      <c r="P2712" s="86"/>
      <c r="Q2712" s="75"/>
      <c r="S2712" s="86"/>
      <c r="T2712" s="75"/>
      <c r="V2712" s="86"/>
      <c r="W2712" s="75"/>
      <c r="Y2712" s="86"/>
      <c r="Z2712" s="75"/>
      <c r="AB2712" s="86"/>
      <c r="AC2712" s="75"/>
      <c r="AE2712" s="86"/>
      <c r="AF2712" s="75"/>
      <c r="AH2712" s="86"/>
      <c r="AI2712" s="75"/>
      <c r="AK2712" s="86"/>
      <c r="AL2712" s="75"/>
    </row>
    <row r="2713" spans="1:38" x14ac:dyDescent="0.2">
      <c r="A2713" s="31"/>
      <c r="B2713" s="83"/>
      <c r="D2713" s="86"/>
      <c r="E2713" s="75"/>
      <c r="G2713" s="86"/>
      <c r="H2713" s="75"/>
      <c r="J2713" s="86"/>
      <c r="K2713" s="75"/>
      <c r="M2713" s="86"/>
      <c r="N2713" s="75"/>
      <c r="P2713" s="86"/>
      <c r="Q2713" s="75"/>
      <c r="S2713" s="86"/>
      <c r="T2713" s="75"/>
      <c r="V2713" s="86"/>
      <c r="W2713" s="75"/>
      <c r="Y2713" s="86"/>
      <c r="Z2713" s="75"/>
      <c r="AB2713" s="86"/>
      <c r="AC2713" s="75"/>
      <c r="AE2713" s="86"/>
      <c r="AF2713" s="75"/>
      <c r="AH2713" s="86"/>
      <c r="AI2713" s="75"/>
      <c r="AK2713" s="86"/>
      <c r="AL2713" s="75"/>
    </row>
    <row r="2714" spans="1:38" x14ac:dyDescent="0.2">
      <c r="A2714" s="31"/>
      <c r="B2714" s="83"/>
      <c r="D2714" s="86"/>
      <c r="E2714" s="75"/>
      <c r="G2714" s="86"/>
      <c r="H2714" s="75"/>
      <c r="J2714" s="86"/>
      <c r="K2714" s="75"/>
      <c r="M2714" s="86"/>
      <c r="N2714" s="75"/>
      <c r="P2714" s="86"/>
      <c r="Q2714" s="75"/>
      <c r="S2714" s="86"/>
      <c r="T2714" s="75"/>
      <c r="V2714" s="86"/>
      <c r="W2714" s="75"/>
      <c r="Y2714" s="86"/>
      <c r="Z2714" s="75"/>
      <c r="AB2714" s="86"/>
      <c r="AC2714" s="75"/>
      <c r="AE2714" s="86"/>
      <c r="AF2714" s="75"/>
      <c r="AH2714" s="86"/>
      <c r="AI2714" s="75"/>
      <c r="AK2714" s="86"/>
      <c r="AL2714" s="75"/>
    </row>
    <row r="2715" spans="1:38" x14ac:dyDescent="0.2">
      <c r="A2715" s="31"/>
      <c r="B2715" s="83"/>
      <c r="D2715" s="86"/>
      <c r="E2715" s="75"/>
      <c r="G2715" s="86"/>
      <c r="H2715" s="75"/>
      <c r="J2715" s="86"/>
      <c r="K2715" s="75"/>
      <c r="M2715" s="86"/>
      <c r="N2715" s="75"/>
      <c r="P2715" s="86"/>
      <c r="Q2715" s="75"/>
      <c r="S2715" s="86"/>
      <c r="T2715" s="75"/>
      <c r="V2715" s="86"/>
      <c r="W2715" s="75"/>
      <c r="Y2715" s="86"/>
      <c r="Z2715" s="75"/>
      <c r="AB2715" s="86"/>
      <c r="AC2715" s="75"/>
      <c r="AE2715" s="86"/>
      <c r="AF2715" s="75"/>
      <c r="AH2715" s="86"/>
      <c r="AI2715" s="75"/>
      <c r="AK2715" s="86"/>
      <c r="AL2715" s="75"/>
    </row>
    <row r="2716" spans="1:38" x14ac:dyDescent="0.2">
      <c r="A2716" s="31"/>
      <c r="B2716" s="83"/>
      <c r="D2716" s="86"/>
      <c r="E2716" s="75"/>
      <c r="G2716" s="86"/>
      <c r="H2716" s="75"/>
      <c r="J2716" s="86"/>
      <c r="K2716" s="75"/>
      <c r="M2716" s="86"/>
      <c r="N2716" s="75"/>
      <c r="P2716" s="86"/>
      <c r="Q2716" s="75"/>
      <c r="S2716" s="86"/>
      <c r="T2716" s="75"/>
      <c r="V2716" s="86"/>
      <c r="W2716" s="75"/>
      <c r="Y2716" s="86"/>
      <c r="Z2716" s="75"/>
      <c r="AB2716" s="86"/>
      <c r="AC2716" s="75"/>
      <c r="AE2716" s="86"/>
      <c r="AF2716" s="75"/>
      <c r="AH2716" s="86"/>
      <c r="AI2716" s="75"/>
      <c r="AK2716" s="86"/>
      <c r="AL2716" s="75"/>
    </row>
    <row r="2717" spans="1:38" x14ac:dyDescent="0.2">
      <c r="A2717" s="31"/>
      <c r="B2717" s="83"/>
      <c r="D2717" s="86"/>
      <c r="E2717" s="75"/>
      <c r="G2717" s="86"/>
      <c r="H2717" s="75"/>
      <c r="J2717" s="86"/>
      <c r="K2717" s="75"/>
      <c r="M2717" s="86"/>
      <c r="N2717" s="75"/>
      <c r="P2717" s="86"/>
      <c r="Q2717" s="75"/>
      <c r="S2717" s="86"/>
      <c r="T2717" s="75"/>
      <c r="V2717" s="86"/>
      <c r="W2717" s="75"/>
      <c r="Y2717" s="86"/>
      <c r="Z2717" s="75"/>
      <c r="AB2717" s="86"/>
      <c r="AC2717" s="75"/>
      <c r="AE2717" s="86"/>
      <c r="AF2717" s="75"/>
      <c r="AH2717" s="86"/>
      <c r="AI2717" s="75"/>
      <c r="AK2717" s="86"/>
      <c r="AL2717" s="75"/>
    </row>
    <row r="2718" spans="1:38" x14ac:dyDescent="0.2">
      <c r="A2718" s="31"/>
      <c r="B2718" s="83"/>
      <c r="D2718" s="86"/>
      <c r="E2718" s="75"/>
      <c r="G2718" s="86"/>
      <c r="H2718" s="75"/>
      <c r="J2718" s="86"/>
      <c r="K2718" s="75"/>
      <c r="M2718" s="86"/>
      <c r="N2718" s="75"/>
      <c r="P2718" s="86"/>
      <c r="Q2718" s="75"/>
      <c r="S2718" s="86"/>
      <c r="T2718" s="75"/>
      <c r="V2718" s="86"/>
      <c r="W2718" s="75"/>
      <c r="Y2718" s="86"/>
      <c r="Z2718" s="75"/>
      <c r="AB2718" s="86"/>
      <c r="AC2718" s="75"/>
      <c r="AE2718" s="86"/>
      <c r="AF2718" s="75"/>
      <c r="AH2718" s="86"/>
      <c r="AI2718" s="75"/>
      <c r="AK2718" s="86"/>
      <c r="AL2718" s="75"/>
    </row>
    <row r="2719" spans="1:38" x14ac:dyDescent="0.2">
      <c r="A2719" s="31"/>
      <c r="B2719" s="83"/>
      <c r="D2719" s="86"/>
      <c r="E2719" s="75"/>
      <c r="G2719" s="86"/>
      <c r="H2719" s="75"/>
      <c r="J2719" s="86"/>
      <c r="K2719" s="75"/>
      <c r="M2719" s="86"/>
      <c r="N2719" s="75"/>
      <c r="P2719" s="86"/>
      <c r="Q2719" s="75"/>
      <c r="S2719" s="86"/>
      <c r="T2719" s="75"/>
      <c r="V2719" s="86"/>
      <c r="W2719" s="75"/>
      <c r="Y2719" s="86"/>
      <c r="Z2719" s="75"/>
      <c r="AB2719" s="86"/>
      <c r="AC2719" s="75"/>
      <c r="AE2719" s="86"/>
      <c r="AF2719" s="75"/>
      <c r="AH2719" s="86"/>
      <c r="AI2719" s="75"/>
      <c r="AK2719" s="86"/>
      <c r="AL2719" s="75"/>
    </row>
    <row r="2720" spans="1:38" x14ac:dyDescent="0.2">
      <c r="A2720" s="31"/>
      <c r="B2720" s="83"/>
      <c r="D2720" s="86"/>
      <c r="E2720" s="75"/>
      <c r="G2720" s="86"/>
      <c r="H2720" s="75"/>
      <c r="J2720" s="86"/>
      <c r="K2720" s="75"/>
      <c r="M2720" s="86"/>
      <c r="N2720" s="75"/>
      <c r="P2720" s="86"/>
      <c r="Q2720" s="75"/>
      <c r="S2720" s="86"/>
      <c r="T2720" s="75"/>
      <c r="V2720" s="86"/>
      <c r="W2720" s="75"/>
      <c r="Y2720" s="86"/>
      <c r="Z2720" s="75"/>
      <c r="AB2720" s="86"/>
      <c r="AC2720" s="75"/>
      <c r="AE2720" s="86"/>
      <c r="AF2720" s="75"/>
      <c r="AH2720" s="86"/>
      <c r="AI2720" s="75"/>
      <c r="AK2720" s="86"/>
      <c r="AL2720" s="75"/>
    </row>
    <row r="2721" spans="1:38" x14ac:dyDescent="0.2">
      <c r="A2721" s="31"/>
      <c r="B2721" s="83"/>
      <c r="D2721" s="86"/>
      <c r="E2721" s="75"/>
      <c r="G2721" s="86"/>
      <c r="H2721" s="75"/>
      <c r="J2721" s="86"/>
      <c r="K2721" s="75"/>
      <c r="M2721" s="86"/>
      <c r="N2721" s="75"/>
      <c r="P2721" s="86"/>
      <c r="Q2721" s="75"/>
      <c r="S2721" s="86"/>
      <c r="T2721" s="75"/>
      <c r="V2721" s="86"/>
      <c r="W2721" s="75"/>
      <c r="Y2721" s="86"/>
      <c r="Z2721" s="75"/>
      <c r="AB2721" s="86"/>
      <c r="AC2721" s="75"/>
      <c r="AE2721" s="86"/>
      <c r="AF2721" s="75"/>
      <c r="AH2721" s="86"/>
      <c r="AI2721" s="75"/>
      <c r="AK2721" s="86"/>
      <c r="AL2721" s="75"/>
    </row>
    <row r="2722" spans="1:38" x14ac:dyDescent="0.2">
      <c r="A2722" s="31"/>
      <c r="B2722" s="83"/>
      <c r="D2722" s="86"/>
      <c r="E2722" s="75"/>
      <c r="G2722" s="86"/>
      <c r="H2722" s="75"/>
      <c r="J2722" s="86"/>
      <c r="K2722" s="75"/>
      <c r="M2722" s="86"/>
      <c r="N2722" s="75"/>
      <c r="P2722" s="86"/>
      <c r="Q2722" s="75"/>
      <c r="S2722" s="86"/>
      <c r="T2722" s="75"/>
      <c r="V2722" s="86"/>
      <c r="W2722" s="75"/>
      <c r="Y2722" s="86"/>
      <c r="Z2722" s="75"/>
      <c r="AB2722" s="86"/>
      <c r="AC2722" s="75"/>
      <c r="AE2722" s="86"/>
      <c r="AF2722" s="75"/>
      <c r="AH2722" s="86"/>
      <c r="AI2722" s="75"/>
      <c r="AK2722" s="86"/>
      <c r="AL2722" s="75"/>
    </row>
    <row r="2723" spans="1:38" x14ac:dyDescent="0.2">
      <c r="A2723" s="31"/>
      <c r="B2723" s="83"/>
      <c r="D2723" s="86"/>
      <c r="E2723" s="75"/>
      <c r="G2723" s="86"/>
      <c r="H2723" s="75"/>
      <c r="J2723" s="86"/>
      <c r="K2723" s="75"/>
      <c r="M2723" s="86"/>
      <c r="N2723" s="75"/>
      <c r="P2723" s="86"/>
      <c r="Q2723" s="75"/>
      <c r="S2723" s="86"/>
      <c r="T2723" s="75"/>
      <c r="V2723" s="86"/>
      <c r="W2723" s="75"/>
      <c r="Y2723" s="86"/>
      <c r="Z2723" s="75"/>
      <c r="AB2723" s="86"/>
      <c r="AC2723" s="75"/>
      <c r="AE2723" s="86"/>
      <c r="AF2723" s="75"/>
      <c r="AH2723" s="86"/>
      <c r="AI2723" s="75"/>
      <c r="AK2723" s="86"/>
      <c r="AL2723" s="75"/>
    </row>
    <row r="2724" spans="1:38" x14ac:dyDescent="0.2">
      <c r="A2724" s="31"/>
      <c r="B2724" s="83"/>
      <c r="D2724" s="86"/>
      <c r="E2724" s="75"/>
      <c r="G2724" s="86"/>
      <c r="H2724" s="75"/>
      <c r="J2724" s="86"/>
      <c r="K2724" s="75"/>
      <c r="M2724" s="86"/>
      <c r="N2724" s="75"/>
      <c r="P2724" s="86"/>
      <c r="Q2724" s="75"/>
      <c r="S2724" s="86"/>
      <c r="T2724" s="75"/>
      <c r="V2724" s="86"/>
      <c r="W2724" s="75"/>
      <c r="Y2724" s="86"/>
      <c r="Z2724" s="75"/>
      <c r="AB2724" s="86"/>
      <c r="AC2724" s="75"/>
      <c r="AE2724" s="86"/>
      <c r="AF2724" s="75"/>
      <c r="AH2724" s="86"/>
      <c r="AI2724" s="75"/>
      <c r="AK2724" s="86"/>
      <c r="AL2724" s="75"/>
    </row>
    <row r="2725" spans="1:38" x14ac:dyDescent="0.2">
      <c r="A2725" s="31"/>
      <c r="B2725" s="83"/>
      <c r="D2725" s="86"/>
      <c r="E2725" s="75"/>
      <c r="G2725" s="86"/>
      <c r="H2725" s="75"/>
      <c r="J2725" s="86"/>
      <c r="K2725" s="75"/>
      <c r="M2725" s="86"/>
      <c r="N2725" s="75"/>
      <c r="P2725" s="86"/>
      <c r="Q2725" s="75"/>
      <c r="S2725" s="86"/>
      <c r="T2725" s="75"/>
      <c r="V2725" s="86"/>
      <c r="W2725" s="75"/>
      <c r="Y2725" s="86"/>
      <c r="Z2725" s="75"/>
      <c r="AB2725" s="86"/>
      <c r="AC2725" s="75"/>
      <c r="AE2725" s="86"/>
      <c r="AF2725" s="75"/>
      <c r="AH2725" s="86"/>
      <c r="AI2725" s="75"/>
      <c r="AK2725" s="86"/>
      <c r="AL2725" s="75"/>
    </row>
    <row r="2726" spans="1:38" x14ac:dyDescent="0.2">
      <c r="A2726" s="31"/>
      <c r="B2726" s="83"/>
      <c r="D2726" s="86"/>
      <c r="E2726" s="75"/>
      <c r="G2726" s="86"/>
      <c r="H2726" s="75"/>
      <c r="J2726" s="86"/>
      <c r="K2726" s="75"/>
      <c r="M2726" s="86"/>
      <c r="N2726" s="75"/>
      <c r="P2726" s="86"/>
      <c r="Q2726" s="75"/>
      <c r="S2726" s="86"/>
      <c r="T2726" s="75"/>
      <c r="V2726" s="86"/>
      <c r="W2726" s="75"/>
      <c r="Y2726" s="86"/>
      <c r="Z2726" s="75"/>
      <c r="AB2726" s="86"/>
      <c r="AC2726" s="75"/>
      <c r="AE2726" s="86"/>
      <c r="AF2726" s="75"/>
      <c r="AH2726" s="86"/>
      <c r="AI2726" s="75"/>
      <c r="AK2726" s="86"/>
      <c r="AL2726" s="75"/>
    </row>
    <row r="2727" spans="1:38" x14ac:dyDescent="0.2">
      <c r="A2727" s="31"/>
      <c r="B2727" s="83"/>
      <c r="D2727" s="86"/>
      <c r="E2727" s="75"/>
      <c r="G2727" s="86"/>
      <c r="H2727" s="75"/>
      <c r="J2727" s="86"/>
      <c r="K2727" s="75"/>
      <c r="M2727" s="86"/>
      <c r="N2727" s="75"/>
      <c r="P2727" s="86"/>
      <c r="Q2727" s="75"/>
      <c r="S2727" s="86"/>
      <c r="T2727" s="75"/>
      <c r="V2727" s="86"/>
      <c r="W2727" s="75"/>
      <c r="Y2727" s="86"/>
      <c r="Z2727" s="75"/>
      <c r="AB2727" s="86"/>
      <c r="AC2727" s="75"/>
      <c r="AE2727" s="86"/>
      <c r="AF2727" s="75"/>
      <c r="AH2727" s="86"/>
      <c r="AI2727" s="75"/>
      <c r="AK2727" s="86"/>
      <c r="AL2727" s="75"/>
    </row>
    <row r="2728" spans="1:38" x14ac:dyDescent="0.2">
      <c r="A2728" s="31"/>
      <c r="B2728" s="83"/>
      <c r="D2728" s="86"/>
      <c r="E2728" s="75"/>
      <c r="G2728" s="86"/>
      <c r="H2728" s="75"/>
      <c r="J2728" s="86"/>
      <c r="K2728" s="75"/>
      <c r="M2728" s="86"/>
      <c r="N2728" s="75"/>
      <c r="P2728" s="86"/>
      <c r="Q2728" s="75"/>
      <c r="S2728" s="86"/>
      <c r="T2728" s="75"/>
      <c r="V2728" s="86"/>
      <c r="W2728" s="75"/>
      <c r="Y2728" s="86"/>
      <c r="Z2728" s="75"/>
      <c r="AB2728" s="86"/>
      <c r="AC2728" s="75"/>
      <c r="AE2728" s="86"/>
      <c r="AF2728" s="75"/>
      <c r="AH2728" s="86"/>
      <c r="AI2728" s="75"/>
      <c r="AK2728" s="86"/>
      <c r="AL2728" s="75"/>
    </row>
    <row r="2729" spans="1:38" x14ac:dyDescent="0.2">
      <c r="A2729" s="31"/>
      <c r="B2729" s="83"/>
      <c r="D2729" s="86"/>
      <c r="E2729" s="75"/>
      <c r="G2729" s="86"/>
      <c r="H2729" s="75"/>
      <c r="J2729" s="86"/>
      <c r="K2729" s="75"/>
      <c r="M2729" s="86"/>
      <c r="N2729" s="75"/>
      <c r="P2729" s="86"/>
      <c r="Q2729" s="75"/>
      <c r="S2729" s="86"/>
      <c r="T2729" s="75"/>
      <c r="V2729" s="86"/>
      <c r="W2729" s="75"/>
      <c r="Y2729" s="86"/>
      <c r="Z2729" s="75"/>
      <c r="AB2729" s="86"/>
      <c r="AC2729" s="75"/>
      <c r="AE2729" s="86"/>
      <c r="AF2729" s="75"/>
      <c r="AH2729" s="86"/>
      <c r="AI2729" s="75"/>
      <c r="AK2729" s="86"/>
      <c r="AL2729" s="75"/>
    </row>
    <row r="2730" spans="1:38" x14ac:dyDescent="0.2">
      <c r="A2730" s="31"/>
      <c r="B2730" s="83"/>
      <c r="D2730" s="86"/>
      <c r="E2730" s="75"/>
      <c r="G2730" s="86"/>
      <c r="H2730" s="75"/>
      <c r="J2730" s="86"/>
      <c r="K2730" s="75"/>
      <c r="M2730" s="86"/>
      <c r="N2730" s="75"/>
      <c r="P2730" s="86"/>
      <c r="Q2730" s="75"/>
      <c r="S2730" s="86"/>
      <c r="T2730" s="75"/>
      <c r="V2730" s="86"/>
      <c r="W2730" s="75"/>
      <c r="Y2730" s="86"/>
      <c r="Z2730" s="75"/>
      <c r="AB2730" s="86"/>
      <c r="AC2730" s="75"/>
      <c r="AE2730" s="86"/>
      <c r="AF2730" s="75"/>
      <c r="AH2730" s="86"/>
      <c r="AI2730" s="75"/>
      <c r="AK2730" s="86"/>
      <c r="AL2730" s="75"/>
    </row>
    <row r="2731" spans="1:38" x14ac:dyDescent="0.2">
      <c r="A2731" s="31"/>
      <c r="B2731" s="83"/>
      <c r="D2731" s="86"/>
      <c r="E2731" s="75"/>
      <c r="G2731" s="86"/>
      <c r="H2731" s="75"/>
      <c r="J2731" s="86"/>
      <c r="K2731" s="75"/>
      <c r="M2731" s="86"/>
      <c r="N2731" s="75"/>
      <c r="P2731" s="86"/>
      <c r="Q2731" s="75"/>
      <c r="S2731" s="86"/>
      <c r="T2731" s="75"/>
      <c r="V2731" s="86"/>
      <c r="W2731" s="75"/>
      <c r="Y2731" s="86"/>
      <c r="Z2731" s="75"/>
      <c r="AB2731" s="86"/>
      <c r="AC2731" s="75"/>
      <c r="AE2731" s="86"/>
      <c r="AF2731" s="75"/>
      <c r="AH2731" s="86"/>
      <c r="AI2731" s="75"/>
      <c r="AK2731" s="86"/>
      <c r="AL2731" s="75"/>
    </row>
    <row r="2732" spans="1:38" x14ac:dyDescent="0.2">
      <c r="A2732" s="31"/>
      <c r="B2732" s="83"/>
      <c r="D2732" s="86"/>
      <c r="E2732" s="75"/>
      <c r="G2732" s="86"/>
      <c r="H2732" s="75"/>
      <c r="J2732" s="86"/>
      <c r="K2732" s="75"/>
      <c r="M2732" s="86"/>
      <c r="N2732" s="75"/>
      <c r="P2732" s="86"/>
      <c r="Q2732" s="75"/>
      <c r="S2732" s="86"/>
      <c r="T2732" s="75"/>
      <c r="V2732" s="86"/>
      <c r="W2732" s="75"/>
      <c r="Y2732" s="86"/>
      <c r="Z2732" s="75"/>
      <c r="AB2732" s="86"/>
      <c r="AC2732" s="75"/>
      <c r="AE2732" s="86"/>
      <c r="AF2732" s="75"/>
      <c r="AH2732" s="86"/>
      <c r="AI2732" s="75"/>
      <c r="AK2732" s="86"/>
      <c r="AL2732" s="75"/>
    </row>
    <row r="2733" spans="1:38" x14ac:dyDescent="0.2">
      <c r="A2733" s="31"/>
      <c r="B2733" s="83"/>
      <c r="D2733" s="86"/>
      <c r="E2733" s="75"/>
      <c r="G2733" s="86"/>
      <c r="H2733" s="75"/>
      <c r="J2733" s="86"/>
      <c r="K2733" s="75"/>
      <c r="M2733" s="86"/>
      <c r="N2733" s="75"/>
      <c r="P2733" s="86"/>
      <c r="Q2733" s="75"/>
      <c r="S2733" s="86"/>
      <c r="T2733" s="75"/>
      <c r="V2733" s="86"/>
      <c r="W2733" s="75"/>
      <c r="Y2733" s="86"/>
      <c r="Z2733" s="75"/>
      <c r="AB2733" s="86"/>
      <c r="AC2733" s="75"/>
      <c r="AE2733" s="86"/>
      <c r="AF2733" s="75"/>
      <c r="AH2733" s="86"/>
      <c r="AI2733" s="75"/>
      <c r="AK2733" s="86"/>
      <c r="AL2733" s="75"/>
    </row>
    <row r="2734" spans="1:38" x14ac:dyDescent="0.2">
      <c r="A2734" s="31"/>
      <c r="B2734" s="83"/>
      <c r="D2734" s="86"/>
      <c r="E2734" s="75"/>
      <c r="G2734" s="86"/>
      <c r="H2734" s="75"/>
      <c r="J2734" s="86"/>
      <c r="K2734" s="75"/>
      <c r="M2734" s="86"/>
      <c r="N2734" s="75"/>
      <c r="P2734" s="86"/>
      <c r="Q2734" s="75"/>
      <c r="S2734" s="86"/>
      <c r="T2734" s="75"/>
      <c r="V2734" s="86"/>
      <c r="W2734" s="75"/>
      <c r="Y2734" s="86"/>
      <c r="Z2734" s="75"/>
      <c r="AB2734" s="86"/>
      <c r="AC2734" s="75"/>
      <c r="AE2734" s="86"/>
      <c r="AF2734" s="75"/>
      <c r="AH2734" s="86"/>
      <c r="AI2734" s="75"/>
      <c r="AK2734" s="86"/>
      <c r="AL2734" s="75"/>
    </row>
    <row r="2735" spans="1:38" x14ac:dyDescent="0.2">
      <c r="A2735" s="31"/>
      <c r="B2735" s="83"/>
      <c r="D2735" s="86"/>
      <c r="E2735" s="75"/>
      <c r="G2735" s="86"/>
      <c r="H2735" s="75"/>
      <c r="J2735" s="86"/>
      <c r="K2735" s="75"/>
      <c r="M2735" s="86"/>
      <c r="N2735" s="75"/>
      <c r="P2735" s="86"/>
      <c r="Q2735" s="75"/>
      <c r="S2735" s="86"/>
      <c r="T2735" s="75"/>
      <c r="V2735" s="86"/>
      <c r="W2735" s="75"/>
      <c r="Y2735" s="86"/>
      <c r="Z2735" s="75"/>
      <c r="AB2735" s="86"/>
      <c r="AC2735" s="75"/>
      <c r="AE2735" s="86"/>
      <c r="AF2735" s="75"/>
      <c r="AH2735" s="86"/>
      <c r="AI2735" s="75"/>
      <c r="AK2735" s="86"/>
      <c r="AL2735" s="75"/>
    </row>
    <row r="2736" spans="1:38" x14ac:dyDescent="0.2">
      <c r="A2736" s="31"/>
      <c r="B2736" s="83"/>
      <c r="D2736" s="86"/>
      <c r="E2736" s="75"/>
      <c r="G2736" s="86"/>
      <c r="H2736" s="75"/>
      <c r="J2736" s="86"/>
      <c r="K2736" s="75"/>
      <c r="M2736" s="86"/>
      <c r="N2736" s="75"/>
      <c r="P2736" s="86"/>
      <c r="Q2736" s="75"/>
      <c r="S2736" s="86"/>
      <c r="T2736" s="75"/>
      <c r="V2736" s="86"/>
      <c r="W2736" s="75"/>
      <c r="Y2736" s="86"/>
      <c r="Z2736" s="75"/>
      <c r="AB2736" s="86"/>
      <c r="AC2736" s="75"/>
      <c r="AE2736" s="86"/>
      <c r="AF2736" s="75"/>
      <c r="AH2736" s="86"/>
      <c r="AI2736" s="75"/>
      <c r="AK2736" s="86"/>
      <c r="AL2736" s="75"/>
    </row>
    <row r="2737" spans="1:38" x14ac:dyDescent="0.2">
      <c r="A2737" s="31"/>
      <c r="B2737" s="83"/>
      <c r="D2737" s="86"/>
      <c r="E2737" s="75"/>
      <c r="G2737" s="86"/>
      <c r="H2737" s="75"/>
      <c r="J2737" s="86"/>
      <c r="K2737" s="75"/>
      <c r="M2737" s="86"/>
      <c r="N2737" s="75"/>
      <c r="P2737" s="86"/>
      <c r="Q2737" s="75"/>
      <c r="S2737" s="86"/>
      <c r="T2737" s="75"/>
      <c r="V2737" s="86"/>
      <c r="W2737" s="75"/>
      <c r="Y2737" s="86"/>
      <c r="Z2737" s="75"/>
      <c r="AB2737" s="86"/>
      <c r="AC2737" s="75"/>
      <c r="AE2737" s="86"/>
      <c r="AF2737" s="75"/>
      <c r="AH2737" s="86"/>
      <c r="AI2737" s="75"/>
      <c r="AK2737" s="86"/>
      <c r="AL2737" s="75"/>
    </row>
    <row r="2738" spans="1:38" x14ac:dyDescent="0.2">
      <c r="A2738" s="31"/>
      <c r="B2738" s="83"/>
      <c r="D2738" s="86"/>
      <c r="E2738" s="75"/>
      <c r="G2738" s="86"/>
      <c r="H2738" s="75"/>
      <c r="J2738" s="86"/>
      <c r="K2738" s="75"/>
      <c r="M2738" s="86"/>
      <c r="N2738" s="75"/>
      <c r="P2738" s="86"/>
      <c r="Q2738" s="75"/>
      <c r="S2738" s="86"/>
      <c r="T2738" s="75"/>
      <c r="V2738" s="86"/>
      <c r="W2738" s="75"/>
      <c r="Y2738" s="86"/>
      <c r="Z2738" s="75"/>
      <c r="AB2738" s="86"/>
      <c r="AC2738" s="75"/>
      <c r="AE2738" s="86"/>
      <c r="AF2738" s="75"/>
      <c r="AH2738" s="86"/>
      <c r="AI2738" s="75"/>
      <c r="AK2738" s="86"/>
      <c r="AL2738" s="75"/>
    </row>
    <row r="2739" spans="1:38" x14ac:dyDescent="0.2">
      <c r="A2739" s="31"/>
      <c r="B2739" s="83"/>
      <c r="D2739" s="86"/>
      <c r="E2739" s="75"/>
      <c r="G2739" s="86"/>
      <c r="H2739" s="75"/>
      <c r="J2739" s="86"/>
      <c r="K2739" s="75"/>
      <c r="M2739" s="86"/>
      <c r="N2739" s="75"/>
      <c r="P2739" s="86"/>
      <c r="Q2739" s="75"/>
      <c r="S2739" s="86"/>
      <c r="T2739" s="75"/>
      <c r="V2739" s="86"/>
      <c r="W2739" s="75"/>
      <c r="Y2739" s="86"/>
      <c r="Z2739" s="75"/>
      <c r="AB2739" s="86"/>
      <c r="AC2739" s="75"/>
      <c r="AE2739" s="86"/>
      <c r="AF2739" s="75"/>
      <c r="AH2739" s="86"/>
      <c r="AI2739" s="75"/>
      <c r="AK2739" s="86"/>
      <c r="AL2739" s="75"/>
    </row>
    <row r="2740" spans="1:38" x14ac:dyDescent="0.2">
      <c r="A2740" s="31"/>
      <c r="B2740" s="83"/>
      <c r="D2740" s="86"/>
      <c r="E2740" s="75"/>
      <c r="G2740" s="86"/>
      <c r="H2740" s="75"/>
      <c r="J2740" s="86"/>
      <c r="K2740" s="75"/>
      <c r="M2740" s="86"/>
      <c r="N2740" s="75"/>
      <c r="P2740" s="86"/>
      <c r="Q2740" s="75"/>
      <c r="S2740" s="86"/>
      <c r="T2740" s="75"/>
      <c r="V2740" s="86"/>
      <c r="W2740" s="75"/>
      <c r="Y2740" s="86"/>
      <c r="Z2740" s="75"/>
      <c r="AB2740" s="86"/>
      <c r="AC2740" s="75"/>
      <c r="AE2740" s="86"/>
      <c r="AF2740" s="75"/>
      <c r="AH2740" s="86"/>
      <c r="AI2740" s="75"/>
      <c r="AK2740" s="86"/>
      <c r="AL2740" s="75"/>
    </row>
    <row r="2741" spans="1:38" x14ac:dyDescent="0.2">
      <c r="A2741" s="31"/>
      <c r="B2741" s="83"/>
      <c r="D2741" s="86"/>
      <c r="E2741" s="75"/>
      <c r="G2741" s="86"/>
      <c r="H2741" s="75"/>
      <c r="J2741" s="86"/>
      <c r="K2741" s="75"/>
      <c r="M2741" s="86"/>
      <c r="N2741" s="75"/>
      <c r="P2741" s="86"/>
      <c r="Q2741" s="75"/>
      <c r="S2741" s="86"/>
      <c r="T2741" s="75"/>
      <c r="V2741" s="86"/>
      <c r="W2741" s="75"/>
      <c r="Y2741" s="86"/>
      <c r="Z2741" s="75"/>
      <c r="AB2741" s="86"/>
      <c r="AC2741" s="75"/>
      <c r="AE2741" s="86"/>
      <c r="AF2741" s="75"/>
      <c r="AH2741" s="86"/>
      <c r="AI2741" s="75"/>
      <c r="AK2741" s="86"/>
      <c r="AL2741" s="75"/>
    </row>
    <row r="2742" spans="1:38" x14ac:dyDescent="0.2">
      <c r="A2742" s="31"/>
      <c r="B2742" s="83"/>
      <c r="D2742" s="86"/>
      <c r="E2742" s="75"/>
      <c r="G2742" s="86"/>
      <c r="H2742" s="75"/>
      <c r="J2742" s="86"/>
      <c r="K2742" s="75"/>
      <c r="M2742" s="86"/>
      <c r="N2742" s="75"/>
      <c r="P2742" s="86"/>
      <c r="Q2742" s="75"/>
      <c r="S2742" s="86"/>
      <c r="T2742" s="75"/>
      <c r="V2742" s="86"/>
      <c r="W2742" s="75"/>
      <c r="Y2742" s="86"/>
      <c r="Z2742" s="75"/>
      <c r="AB2742" s="86"/>
      <c r="AC2742" s="75"/>
      <c r="AE2742" s="86"/>
      <c r="AF2742" s="75"/>
      <c r="AH2742" s="86"/>
      <c r="AI2742" s="75"/>
      <c r="AK2742" s="86"/>
      <c r="AL2742" s="75"/>
    </row>
    <row r="2743" spans="1:38" x14ac:dyDescent="0.2">
      <c r="A2743" s="31"/>
      <c r="B2743" s="83"/>
      <c r="D2743" s="86"/>
      <c r="E2743" s="75"/>
      <c r="G2743" s="86"/>
      <c r="H2743" s="75"/>
      <c r="J2743" s="86"/>
      <c r="K2743" s="75"/>
      <c r="M2743" s="86"/>
      <c r="N2743" s="75"/>
      <c r="P2743" s="86"/>
      <c r="Q2743" s="75"/>
      <c r="S2743" s="86"/>
      <c r="T2743" s="75"/>
      <c r="V2743" s="86"/>
      <c r="W2743" s="75"/>
      <c r="Y2743" s="86"/>
      <c r="Z2743" s="75"/>
      <c r="AB2743" s="86"/>
      <c r="AC2743" s="75"/>
      <c r="AE2743" s="86"/>
      <c r="AF2743" s="75"/>
      <c r="AH2743" s="86"/>
      <c r="AI2743" s="75"/>
      <c r="AK2743" s="86"/>
      <c r="AL2743" s="75"/>
    </row>
    <row r="2744" spans="1:38" x14ac:dyDescent="0.2">
      <c r="A2744" s="31"/>
      <c r="B2744" s="83"/>
      <c r="D2744" s="86"/>
      <c r="E2744" s="75"/>
      <c r="G2744" s="86"/>
      <c r="H2744" s="75"/>
      <c r="J2744" s="86"/>
      <c r="K2744" s="75"/>
      <c r="M2744" s="86"/>
      <c r="N2744" s="75"/>
      <c r="P2744" s="86"/>
      <c r="Q2744" s="75"/>
      <c r="S2744" s="86"/>
      <c r="T2744" s="75"/>
      <c r="V2744" s="86"/>
      <c r="W2744" s="75"/>
      <c r="Y2744" s="86"/>
      <c r="Z2744" s="75"/>
      <c r="AB2744" s="86"/>
      <c r="AC2744" s="75"/>
      <c r="AE2744" s="86"/>
      <c r="AF2744" s="75"/>
      <c r="AH2744" s="86"/>
      <c r="AI2744" s="75"/>
      <c r="AK2744" s="86"/>
      <c r="AL2744" s="75"/>
    </row>
    <row r="2745" spans="1:38" x14ac:dyDescent="0.2">
      <c r="A2745" s="31"/>
      <c r="B2745" s="83"/>
      <c r="D2745" s="86"/>
      <c r="E2745" s="75"/>
      <c r="G2745" s="86"/>
      <c r="H2745" s="75"/>
      <c r="J2745" s="86"/>
      <c r="K2745" s="75"/>
      <c r="M2745" s="86"/>
      <c r="N2745" s="75"/>
      <c r="P2745" s="86"/>
      <c r="Q2745" s="75"/>
      <c r="S2745" s="86"/>
      <c r="T2745" s="75"/>
      <c r="V2745" s="86"/>
      <c r="W2745" s="75"/>
      <c r="Y2745" s="86"/>
      <c r="Z2745" s="75"/>
      <c r="AB2745" s="86"/>
      <c r="AC2745" s="75"/>
      <c r="AE2745" s="86"/>
      <c r="AF2745" s="75"/>
      <c r="AH2745" s="86"/>
      <c r="AI2745" s="75"/>
      <c r="AK2745" s="86"/>
      <c r="AL2745" s="75"/>
    </row>
    <row r="2746" spans="1:38" x14ac:dyDescent="0.2">
      <c r="A2746" s="31"/>
      <c r="B2746" s="83"/>
      <c r="D2746" s="86"/>
      <c r="E2746" s="75"/>
      <c r="G2746" s="86"/>
      <c r="H2746" s="75"/>
      <c r="J2746" s="86"/>
      <c r="K2746" s="75"/>
      <c r="M2746" s="86"/>
      <c r="N2746" s="75"/>
      <c r="P2746" s="86"/>
      <c r="Q2746" s="75"/>
      <c r="S2746" s="86"/>
      <c r="T2746" s="75"/>
      <c r="V2746" s="86"/>
      <c r="W2746" s="75"/>
      <c r="Y2746" s="86"/>
      <c r="Z2746" s="75"/>
      <c r="AB2746" s="86"/>
      <c r="AC2746" s="75"/>
      <c r="AE2746" s="86"/>
      <c r="AF2746" s="75"/>
      <c r="AH2746" s="86"/>
      <c r="AI2746" s="75"/>
      <c r="AK2746" s="86"/>
      <c r="AL2746" s="75"/>
    </row>
    <row r="2747" spans="1:38" x14ac:dyDescent="0.2">
      <c r="A2747" s="31"/>
      <c r="B2747" s="83"/>
      <c r="D2747" s="86"/>
      <c r="E2747" s="75"/>
      <c r="G2747" s="86"/>
      <c r="H2747" s="75"/>
      <c r="J2747" s="86"/>
      <c r="K2747" s="75"/>
      <c r="M2747" s="86"/>
      <c r="N2747" s="75"/>
      <c r="P2747" s="86"/>
      <c r="Q2747" s="75"/>
      <c r="S2747" s="86"/>
      <c r="T2747" s="75"/>
      <c r="V2747" s="86"/>
      <c r="W2747" s="75"/>
      <c r="Y2747" s="86"/>
      <c r="Z2747" s="75"/>
      <c r="AB2747" s="86"/>
      <c r="AC2747" s="75"/>
      <c r="AE2747" s="86"/>
      <c r="AF2747" s="75"/>
      <c r="AH2747" s="86"/>
      <c r="AI2747" s="75"/>
      <c r="AK2747" s="86"/>
      <c r="AL2747" s="75"/>
    </row>
    <row r="2748" spans="1:38" x14ac:dyDescent="0.2">
      <c r="A2748" s="31"/>
      <c r="B2748" s="83"/>
      <c r="D2748" s="86"/>
      <c r="E2748" s="75"/>
      <c r="G2748" s="86"/>
      <c r="H2748" s="75"/>
      <c r="J2748" s="86"/>
      <c r="K2748" s="75"/>
      <c r="M2748" s="86"/>
      <c r="N2748" s="75"/>
      <c r="P2748" s="86"/>
      <c r="Q2748" s="75"/>
      <c r="S2748" s="86"/>
      <c r="T2748" s="75"/>
      <c r="V2748" s="86"/>
      <c r="W2748" s="75"/>
      <c r="Y2748" s="86"/>
      <c r="Z2748" s="75"/>
      <c r="AB2748" s="86"/>
      <c r="AC2748" s="75"/>
      <c r="AE2748" s="86"/>
      <c r="AF2748" s="75"/>
      <c r="AH2748" s="86"/>
      <c r="AI2748" s="75"/>
      <c r="AK2748" s="86"/>
      <c r="AL2748" s="75"/>
    </row>
    <row r="2749" spans="1:38" x14ac:dyDescent="0.2">
      <c r="A2749" s="31"/>
      <c r="B2749" s="83"/>
      <c r="D2749" s="86"/>
      <c r="E2749" s="75"/>
      <c r="G2749" s="86"/>
      <c r="H2749" s="75"/>
      <c r="J2749" s="86"/>
      <c r="K2749" s="75"/>
      <c r="M2749" s="86"/>
      <c r="N2749" s="75"/>
      <c r="P2749" s="86"/>
      <c r="Q2749" s="75"/>
      <c r="S2749" s="86"/>
      <c r="T2749" s="75"/>
      <c r="V2749" s="86"/>
      <c r="W2749" s="75"/>
      <c r="Y2749" s="86"/>
      <c r="Z2749" s="75"/>
      <c r="AB2749" s="86"/>
      <c r="AC2749" s="75"/>
      <c r="AE2749" s="86"/>
      <c r="AF2749" s="75"/>
      <c r="AH2749" s="86"/>
      <c r="AI2749" s="75"/>
      <c r="AK2749" s="86"/>
      <c r="AL2749" s="75"/>
    </row>
    <row r="2750" spans="1:38" x14ac:dyDescent="0.2">
      <c r="A2750" s="31"/>
      <c r="B2750" s="83"/>
      <c r="D2750" s="86"/>
      <c r="E2750" s="75"/>
      <c r="G2750" s="86"/>
      <c r="H2750" s="75"/>
      <c r="J2750" s="86"/>
      <c r="K2750" s="75"/>
      <c r="M2750" s="86"/>
      <c r="N2750" s="75"/>
      <c r="P2750" s="86"/>
      <c r="Q2750" s="75"/>
      <c r="S2750" s="86"/>
      <c r="T2750" s="75"/>
      <c r="V2750" s="86"/>
      <c r="W2750" s="75"/>
      <c r="Y2750" s="86"/>
      <c r="Z2750" s="75"/>
      <c r="AB2750" s="86"/>
      <c r="AC2750" s="75"/>
      <c r="AE2750" s="86"/>
      <c r="AF2750" s="75"/>
      <c r="AH2750" s="86"/>
      <c r="AI2750" s="75"/>
      <c r="AK2750" s="86"/>
      <c r="AL2750" s="75"/>
    </row>
    <row r="2751" spans="1:38" x14ac:dyDescent="0.2">
      <c r="A2751" s="31"/>
      <c r="B2751" s="83"/>
      <c r="D2751" s="86"/>
      <c r="E2751" s="75"/>
      <c r="G2751" s="86"/>
      <c r="H2751" s="75"/>
      <c r="J2751" s="86"/>
      <c r="K2751" s="75"/>
      <c r="M2751" s="86"/>
      <c r="N2751" s="75"/>
      <c r="P2751" s="86"/>
      <c r="Q2751" s="75"/>
      <c r="S2751" s="86"/>
      <c r="T2751" s="75"/>
      <c r="V2751" s="86"/>
      <c r="W2751" s="75"/>
      <c r="Y2751" s="86"/>
      <c r="Z2751" s="75"/>
      <c r="AB2751" s="86"/>
      <c r="AC2751" s="75"/>
      <c r="AE2751" s="86"/>
      <c r="AF2751" s="75"/>
      <c r="AH2751" s="86"/>
      <c r="AI2751" s="75"/>
      <c r="AK2751" s="86"/>
      <c r="AL2751" s="75"/>
    </row>
    <row r="2752" spans="1:38" x14ac:dyDescent="0.2">
      <c r="A2752" s="31"/>
      <c r="B2752" s="83"/>
      <c r="D2752" s="86"/>
      <c r="E2752" s="75"/>
      <c r="G2752" s="86"/>
      <c r="H2752" s="75"/>
      <c r="J2752" s="86"/>
      <c r="K2752" s="75"/>
      <c r="M2752" s="86"/>
      <c r="N2752" s="75"/>
      <c r="P2752" s="86"/>
      <c r="Q2752" s="75"/>
      <c r="S2752" s="86"/>
      <c r="T2752" s="75"/>
      <c r="V2752" s="86"/>
      <c r="W2752" s="75"/>
      <c r="Y2752" s="86"/>
      <c r="Z2752" s="75"/>
      <c r="AB2752" s="86"/>
      <c r="AC2752" s="75"/>
      <c r="AE2752" s="86"/>
      <c r="AF2752" s="75"/>
      <c r="AH2752" s="86"/>
      <c r="AI2752" s="75"/>
      <c r="AK2752" s="86"/>
      <c r="AL2752" s="75"/>
    </row>
    <row r="2753" spans="1:38" x14ac:dyDescent="0.2">
      <c r="A2753" s="31"/>
      <c r="B2753" s="83"/>
      <c r="D2753" s="86"/>
      <c r="E2753" s="75"/>
      <c r="G2753" s="86"/>
      <c r="H2753" s="75"/>
      <c r="J2753" s="86"/>
      <c r="K2753" s="75"/>
      <c r="M2753" s="86"/>
      <c r="N2753" s="75"/>
      <c r="P2753" s="86"/>
      <c r="Q2753" s="75"/>
      <c r="S2753" s="86"/>
      <c r="T2753" s="75"/>
      <c r="V2753" s="86"/>
      <c r="W2753" s="75"/>
      <c r="Y2753" s="86"/>
      <c r="Z2753" s="75"/>
      <c r="AB2753" s="86"/>
      <c r="AC2753" s="75"/>
      <c r="AE2753" s="86"/>
      <c r="AF2753" s="75"/>
      <c r="AH2753" s="86"/>
      <c r="AI2753" s="75"/>
      <c r="AK2753" s="86"/>
      <c r="AL2753" s="75"/>
    </row>
    <row r="2754" spans="1:38" x14ac:dyDescent="0.2">
      <c r="A2754" s="31"/>
      <c r="B2754" s="83"/>
      <c r="D2754" s="86"/>
      <c r="E2754" s="75"/>
      <c r="G2754" s="86"/>
      <c r="H2754" s="75"/>
      <c r="J2754" s="86"/>
      <c r="K2754" s="75"/>
      <c r="M2754" s="86"/>
      <c r="N2754" s="75"/>
      <c r="P2754" s="86"/>
      <c r="Q2754" s="75"/>
      <c r="S2754" s="86"/>
      <c r="T2754" s="75"/>
      <c r="V2754" s="86"/>
      <c r="W2754" s="75"/>
      <c r="Y2754" s="86"/>
      <c r="Z2754" s="75"/>
      <c r="AB2754" s="86"/>
      <c r="AC2754" s="75"/>
      <c r="AE2754" s="86"/>
      <c r="AF2754" s="75"/>
      <c r="AH2754" s="86"/>
      <c r="AI2754" s="75"/>
      <c r="AK2754" s="86"/>
      <c r="AL2754" s="75"/>
    </row>
    <row r="2755" spans="1:38" x14ac:dyDescent="0.2">
      <c r="A2755" s="31"/>
      <c r="B2755" s="83"/>
      <c r="D2755" s="86"/>
      <c r="E2755" s="75"/>
      <c r="G2755" s="86"/>
      <c r="H2755" s="75"/>
      <c r="J2755" s="86"/>
      <c r="K2755" s="75"/>
      <c r="M2755" s="86"/>
      <c r="N2755" s="75"/>
      <c r="P2755" s="86"/>
      <c r="Q2755" s="75"/>
      <c r="S2755" s="86"/>
      <c r="T2755" s="75"/>
      <c r="V2755" s="86"/>
      <c r="W2755" s="75"/>
      <c r="Y2755" s="86"/>
      <c r="Z2755" s="75"/>
      <c r="AB2755" s="86"/>
      <c r="AC2755" s="75"/>
      <c r="AE2755" s="86"/>
      <c r="AF2755" s="75"/>
      <c r="AH2755" s="86"/>
      <c r="AI2755" s="75"/>
      <c r="AK2755" s="86"/>
      <c r="AL2755" s="75"/>
    </row>
    <row r="2756" spans="1:38" x14ac:dyDescent="0.2">
      <c r="A2756" s="31"/>
      <c r="B2756" s="83"/>
      <c r="D2756" s="86"/>
      <c r="E2756" s="75"/>
      <c r="G2756" s="86"/>
      <c r="H2756" s="75"/>
      <c r="J2756" s="86"/>
      <c r="K2756" s="75"/>
      <c r="M2756" s="86"/>
      <c r="N2756" s="75"/>
      <c r="P2756" s="86"/>
      <c r="Q2756" s="75"/>
      <c r="S2756" s="86"/>
      <c r="T2756" s="75"/>
      <c r="V2756" s="86"/>
      <c r="W2756" s="75"/>
      <c r="Y2756" s="86"/>
      <c r="Z2756" s="75"/>
      <c r="AB2756" s="86"/>
      <c r="AC2756" s="75"/>
      <c r="AE2756" s="86"/>
      <c r="AF2756" s="75"/>
      <c r="AH2756" s="86"/>
      <c r="AI2756" s="75"/>
      <c r="AK2756" s="86"/>
      <c r="AL2756" s="75"/>
    </row>
    <row r="2757" spans="1:38" x14ac:dyDescent="0.2">
      <c r="A2757" s="31"/>
      <c r="B2757" s="83"/>
      <c r="D2757" s="86"/>
      <c r="E2757" s="75"/>
      <c r="G2757" s="86"/>
      <c r="H2757" s="75"/>
      <c r="J2757" s="86"/>
      <c r="K2757" s="75"/>
      <c r="M2757" s="86"/>
      <c r="N2757" s="75"/>
      <c r="P2757" s="86"/>
      <c r="Q2757" s="75"/>
      <c r="S2757" s="86"/>
      <c r="T2757" s="75"/>
      <c r="V2757" s="86"/>
      <c r="W2757" s="75"/>
      <c r="Y2757" s="86"/>
      <c r="Z2757" s="75"/>
      <c r="AB2757" s="86"/>
      <c r="AC2757" s="75"/>
      <c r="AE2757" s="86"/>
      <c r="AF2757" s="75"/>
      <c r="AH2757" s="86"/>
      <c r="AI2757" s="75"/>
      <c r="AK2757" s="86"/>
      <c r="AL2757" s="75"/>
    </row>
    <row r="2758" spans="1:38" x14ac:dyDescent="0.2">
      <c r="A2758" s="31"/>
      <c r="B2758" s="83"/>
      <c r="D2758" s="86"/>
      <c r="E2758" s="75"/>
      <c r="G2758" s="86"/>
      <c r="H2758" s="75"/>
      <c r="J2758" s="86"/>
      <c r="K2758" s="75"/>
      <c r="M2758" s="86"/>
      <c r="N2758" s="75"/>
      <c r="P2758" s="86"/>
      <c r="Q2758" s="75"/>
      <c r="S2758" s="86"/>
      <c r="T2758" s="75"/>
      <c r="V2758" s="86"/>
      <c r="W2758" s="75"/>
      <c r="Y2758" s="86"/>
      <c r="Z2758" s="75"/>
      <c r="AB2758" s="86"/>
      <c r="AC2758" s="75"/>
      <c r="AE2758" s="86"/>
      <c r="AF2758" s="75"/>
      <c r="AH2758" s="86"/>
      <c r="AI2758" s="75"/>
      <c r="AK2758" s="86"/>
      <c r="AL2758" s="75"/>
    </row>
    <row r="2759" spans="1:38" x14ac:dyDescent="0.2">
      <c r="A2759" s="31"/>
      <c r="B2759" s="83"/>
      <c r="D2759" s="86"/>
      <c r="E2759" s="75"/>
      <c r="G2759" s="86"/>
      <c r="H2759" s="75"/>
      <c r="J2759" s="86"/>
      <c r="K2759" s="75"/>
      <c r="M2759" s="86"/>
      <c r="N2759" s="75"/>
      <c r="P2759" s="86"/>
      <c r="Q2759" s="75"/>
      <c r="S2759" s="86"/>
      <c r="T2759" s="75"/>
      <c r="V2759" s="86"/>
      <c r="W2759" s="75"/>
      <c r="Y2759" s="86"/>
      <c r="Z2759" s="75"/>
      <c r="AB2759" s="86"/>
      <c r="AC2759" s="75"/>
      <c r="AE2759" s="86"/>
      <c r="AF2759" s="75"/>
      <c r="AH2759" s="86"/>
      <c r="AI2759" s="75"/>
      <c r="AK2759" s="86"/>
      <c r="AL2759" s="75"/>
    </row>
    <row r="2760" spans="1:38" x14ac:dyDescent="0.2">
      <c r="A2760" s="31"/>
      <c r="B2760" s="83"/>
      <c r="D2760" s="86"/>
      <c r="E2760" s="75"/>
      <c r="G2760" s="86"/>
      <c r="H2760" s="75"/>
      <c r="J2760" s="86"/>
      <c r="K2760" s="75"/>
      <c r="M2760" s="86"/>
      <c r="N2760" s="75"/>
      <c r="P2760" s="86"/>
      <c r="Q2760" s="75"/>
      <c r="S2760" s="86"/>
      <c r="T2760" s="75"/>
      <c r="V2760" s="86"/>
      <c r="W2760" s="75"/>
      <c r="Y2760" s="86"/>
      <c r="Z2760" s="75"/>
      <c r="AB2760" s="86"/>
      <c r="AC2760" s="75"/>
      <c r="AE2760" s="86"/>
      <c r="AF2760" s="75"/>
      <c r="AH2760" s="86"/>
      <c r="AI2760" s="75"/>
      <c r="AK2760" s="86"/>
      <c r="AL2760" s="75"/>
    </row>
    <row r="2761" spans="1:38" x14ac:dyDescent="0.2">
      <c r="A2761" s="31"/>
      <c r="B2761" s="83"/>
      <c r="D2761" s="86"/>
      <c r="E2761" s="75"/>
      <c r="G2761" s="86"/>
      <c r="H2761" s="75"/>
      <c r="J2761" s="86"/>
      <c r="K2761" s="75"/>
      <c r="M2761" s="86"/>
      <c r="N2761" s="75"/>
      <c r="P2761" s="86"/>
      <c r="Q2761" s="75"/>
      <c r="S2761" s="86"/>
      <c r="T2761" s="75"/>
      <c r="V2761" s="86"/>
      <c r="W2761" s="75"/>
      <c r="Y2761" s="86"/>
      <c r="Z2761" s="75"/>
      <c r="AB2761" s="86"/>
      <c r="AC2761" s="75"/>
      <c r="AE2761" s="86"/>
      <c r="AF2761" s="75"/>
      <c r="AH2761" s="86"/>
      <c r="AI2761" s="75"/>
      <c r="AK2761" s="86"/>
      <c r="AL2761" s="75"/>
    </row>
    <row r="2762" spans="1:38" x14ac:dyDescent="0.2">
      <c r="A2762" s="31"/>
      <c r="B2762" s="83"/>
      <c r="D2762" s="86"/>
      <c r="E2762" s="75"/>
      <c r="G2762" s="86"/>
      <c r="H2762" s="75"/>
      <c r="J2762" s="86"/>
      <c r="K2762" s="75"/>
      <c r="M2762" s="86"/>
      <c r="N2762" s="75"/>
      <c r="P2762" s="86"/>
      <c r="Q2762" s="75"/>
      <c r="S2762" s="86"/>
      <c r="T2762" s="75"/>
      <c r="V2762" s="86"/>
      <c r="W2762" s="75"/>
      <c r="Y2762" s="86"/>
      <c r="Z2762" s="75"/>
      <c r="AB2762" s="86"/>
      <c r="AC2762" s="75"/>
      <c r="AE2762" s="86"/>
      <c r="AF2762" s="75"/>
      <c r="AH2762" s="86"/>
      <c r="AI2762" s="75"/>
      <c r="AK2762" s="86"/>
      <c r="AL2762" s="75"/>
    </row>
    <row r="2763" spans="1:38" x14ac:dyDescent="0.2">
      <c r="A2763" s="31"/>
      <c r="B2763" s="83"/>
      <c r="D2763" s="86"/>
      <c r="E2763" s="75"/>
      <c r="G2763" s="86"/>
      <c r="H2763" s="75"/>
      <c r="J2763" s="86"/>
      <c r="K2763" s="75"/>
      <c r="M2763" s="86"/>
      <c r="N2763" s="75"/>
      <c r="P2763" s="86"/>
      <c r="Q2763" s="75"/>
      <c r="S2763" s="86"/>
      <c r="T2763" s="75"/>
      <c r="V2763" s="86"/>
      <c r="W2763" s="75"/>
      <c r="Y2763" s="86"/>
      <c r="Z2763" s="75"/>
      <c r="AB2763" s="86"/>
      <c r="AC2763" s="75"/>
      <c r="AE2763" s="86"/>
      <c r="AF2763" s="75"/>
      <c r="AH2763" s="86"/>
      <c r="AI2763" s="75"/>
      <c r="AK2763" s="86"/>
      <c r="AL2763" s="75"/>
    </row>
    <row r="2764" spans="1:38" x14ac:dyDescent="0.2">
      <c r="A2764" s="31"/>
      <c r="B2764" s="83"/>
      <c r="D2764" s="86"/>
      <c r="E2764" s="75"/>
      <c r="G2764" s="86"/>
      <c r="H2764" s="75"/>
      <c r="J2764" s="86"/>
      <c r="K2764" s="75"/>
      <c r="M2764" s="86"/>
      <c r="N2764" s="75"/>
      <c r="P2764" s="86"/>
      <c r="Q2764" s="75"/>
      <c r="S2764" s="86"/>
      <c r="T2764" s="75"/>
      <c r="V2764" s="86"/>
      <c r="W2764" s="75"/>
      <c r="Y2764" s="86"/>
      <c r="Z2764" s="75"/>
      <c r="AB2764" s="86"/>
      <c r="AC2764" s="75"/>
      <c r="AE2764" s="86"/>
      <c r="AF2764" s="75"/>
      <c r="AH2764" s="86"/>
      <c r="AI2764" s="75"/>
      <c r="AK2764" s="86"/>
      <c r="AL2764" s="75"/>
    </row>
    <row r="2765" spans="1:38" x14ac:dyDescent="0.2">
      <c r="A2765" s="31"/>
      <c r="B2765" s="83"/>
      <c r="D2765" s="86"/>
      <c r="E2765" s="75"/>
      <c r="G2765" s="86"/>
      <c r="H2765" s="75"/>
      <c r="J2765" s="86"/>
      <c r="K2765" s="75"/>
      <c r="M2765" s="86"/>
      <c r="N2765" s="75"/>
      <c r="P2765" s="86"/>
      <c r="Q2765" s="75"/>
      <c r="S2765" s="86"/>
      <c r="T2765" s="75"/>
      <c r="V2765" s="86"/>
      <c r="W2765" s="75"/>
      <c r="Y2765" s="86"/>
      <c r="Z2765" s="75"/>
      <c r="AB2765" s="86"/>
      <c r="AC2765" s="75"/>
      <c r="AE2765" s="86"/>
      <c r="AF2765" s="75"/>
      <c r="AH2765" s="86"/>
      <c r="AI2765" s="75"/>
      <c r="AK2765" s="86"/>
      <c r="AL2765" s="75"/>
    </row>
    <row r="2766" spans="1:38" x14ac:dyDescent="0.2">
      <c r="A2766" s="31"/>
      <c r="B2766" s="83"/>
      <c r="D2766" s="86"/>
      <c r="E2766" s="75"/>
      <c r="G2766" s="86"/>
      <c r="H2766" s="75"/>
      <c r="J2766" s="86"/>
      <c r="K2766" s="75"/>
      <c r="M2766" s="86"/>
      <c r="N2766" s="75"/>
      <c r="P2766" s="86"/>
      <c r="Q2766" s="75"/>
      <c r="S2766" s="86"/>
      <c r="T2766" s="75"/>
      <c r="V2766" s="86"/>
      <c r="W2766" s="75"/>
      <c r="Y2766" s="86"/>
      <c r="Z2766" s="75"/>
      <c r="AB2766" s="86"/>
      <c r="AC2766" s="75"/>
      <c r="AE2766" s="86"/>
      <c r="AF2766" s="75"/>
      <c r="AH2766" s="86"/>
      <c r="AI2766" s="75"/>
      <c r="AK2766" s="86"/>
      <c r="AL2766" s="75"/>
    </row>
    <row r="2767" spans="1:38" x14ac:dyDescent="0.2">
      <c r="A2767" s="31"/>
      <c r="B2767" s="83"/>
      <c r="D2767" s="86"/>
      <c r="E2767" s="75"/>
      <c r="G2767" s="86"/>
      <c r="H2767" s="75"/>
      <c r="J2767" s="86"/>
      <c r="K2767" s="75"/>
      <c r="M2767" s="86"/>
      <c r="N2767" s="75"/>
      <c r="P2767" s="86"/>
      <c r="Q2767" s="75"/>
      <c r="S2767" s="86"/>
      <c r="T2767" s="75"/>
      <c r="V2767" s="86"/>
      <c r="W2767" s="75"/>
      <c r="Y2767" s="86"/>
      <c r="Z2767" s="75"/>
      <c r="AB2767" s="86"/>
      <c r="AC2767" s="75"/>
      <c r="AE2767" s="86"/>
      <c r="AF2767" s="75"/>
      <c r="AH2767" s="86"/>
      <c r="AI2767" s="75"/>
      <c r="AK2767" s="86"/>
      <c r="AL2767" s="75"/>
    </row>
    <row r="2768" spans="1:38" x14ac:dyDescent="0.2">
      <c r="A2768" s="31"/>
      <c r="B2768" s="83"/>
      <c r="D2768" s="86"/>
      <c r="E2768" s="75"/>
      <c r="G2768" s="86"/>
      <c r="H2768" s="75"/>
      <c r="J2768" s="86"/>
      <c r="K2768" s="75"/>
      <c r="M2768" s="86"/>
      <c r="N2768" s="75"/>
      <c r="P2768" s="86"/>
      <c r="Q2768" s="75"/>
      <c r="S2768" s="86"/>
      <c r="T2768" s="75"/>
      <c r="V2768" s="86"/>
      <c r="W2768" s="75"/>
      <c r="Y2768" s="86"/>
      <c r="Z2768" s="75"/>
      <c r="AB2768" s="86"/>
      <c r="AC2768" s="75"/>
      <c r="AE2768" s="86"/>
      <c r="AF2768" s="75"/>
      <c r="AH2768" s="86"/>
      <c r="AI2768" s="75"/>
      <c r="AK2768" s="86"/>
      <c r="AL2768" s="75"/>
    </row>
    <row r="2769" spans="1:38" x14ac:dyDescent="0.2">
      <c r="A2769" s="31"/>
      <c r="B2769" s="83"/>
      <c r="D2769" s="86"/>
      <c r="E2769" s="75"/>
      <c r="G2769" s="86"/>
      <c r="H2769" s="75"/>
      <c r="J2769" s="86"/>
      <c r="K2769" s="75"/>
      <c r="M2769" s="86"/>
      <c r="N2769" s="75"/>
      <c r="P2769" s="86"/>
      <c r="Q2769" s="75"/>
      <c r="S2769" s="86"/>
      <c r="T2769" s="75"/>
      <c r="V2769" s="86"/>
      <c r="W2769" s="75"/>
      <c r="Y2769" s="86"/>
      <c r="Z2769" s="75"/>
      <c r="AB2769" s="86"/>
      <c r="AC2769" s="75"/>
      <c r="AE2769" s="86"/>
      <c r="AF2769" s="75"/>
      <c r="AH2769" s="86"/>
      <c r="AI2769" s="75"/>
      <c r="AK2769" s="86"/>
      <c r="AL2769" s="75"/>
    </row>
    <row r="2770" spans="1:38" x14ac:dyDescent="0.2">
      <c r="A2770" s="31"/>
      <c r="B2770" s="83"/>
      <c r="D2770" s="86"/>
      <c r="E2770" s="75"/>
      <c r="G2770" s="86"/>
      <c r="H2770" s="75"/>
      <c r="J2770" s="86"/>
      <c r="K2770" s="75"/>
      <c r="M2770" s="86"/>
      <c r="N2770" s="75"/>
      <c r="P2770" s="86"/>
      <c r="Q2770" s="75"/>
      <c r="S2770" s="86"/>
      <c r="T2770" s="75"/>
      <c r="V2770" s="86"/>
      <c r="W2770" s="75"/>
      <c r="Y2770" s="86"/>
      <c r="Z2770" s="75"/>
      <c r="AB2770" s="86"/>
      <c r="AC2770" s="75"/>
      <c r="AE2770" s="86"/>
      <c r="AF2770" s="75"/>
      <c r="AH2770" s="86"/>
      <c r="AI2770" s="75"/>
      <c r="AK2770" s="86"/>
      <c r="AL2770" s="75"/>
    </row>
    <row r="2771" spans="1:38" x14ac:dyDescent="0.2">
      <c r="A2771" s="31"/>
      <c r="B2771" s="83"/>
      <c r="D2771" s="86"/>
      <c r="E2771" s="75"/>
      <c r="G2771" s="86"/>
      <c r="H2771" s="75"/>
      <c r="J2771" s="86"/>
      <c r="K2771" s="75"/>
      <c r="M2771" s="86"/>
      <c r="N2771" s="75"/>
      <c r="P2771" s="86"/>
      <c r="Q2771" s="75"/>
      <c r="S2771" s="86"/>
      <c r="T2771" s="75"/>
      <c r="V2771" s="86"/>
      <c r="W2771" s="75"/>
      <c r="Y2771" s="86"/>
      <c r="Z2771" s="75"/>
      <c r="AB2771" s="86"/>
      <c r="AC2771" s="75"/>
      <c r="AE2771" s="86"/>
      <c r="AF2771" s="75"/>
      <c r="AH2771" s="86"/>
      <c r="AI2771" s="75"/>
      <c r="AK2771" s="86"/>
      <c r="AL2771" s="75"/>
    </row>
    <row r="2772" spans="1:38" x14ac:dyDescent="0.2">
      <c r="A2772" s="31"/>
      <c r="B2772" s="83"/>
      <c r="D2772" s="86"/>
      <c r="E2772" s="75"/>
      <c r="G2772" s="86"/>
      <c r="H2772" s="75"/>
      <c r="J2772" s="86"/>
      <c r="K2772" s="75"/>
      <c r="M2772" s="86"/>
      <c r="N2772" s="75"/>
      <c r="P2772" s="86"/>
      <c r="Q2772" s="75"/>
      <c r="S2772" s="86"/>
      <c r="T2772" s="75"/>
      <c r="V2772" s="86"/>
      <c r="W2772" s="75"/>
      <c r="Y2772" s="86"/>
      <c r="Z2772" s="75"/>
      <c r="AB2772" s="86"/>
      <c r="AC2772" s="75"/>
      <c r="AE2772" s="86"/>
      <c r="AF2772" s="75"/>
      <c r="AH2772" s="86"/>
      <c r="AI2772" s="75"/>
      <c r="AK2772" s="86"/>
      <c r="AL2772" s="75"/>
    </row>
    <row r="2773" spans="1:38" x14ac:dyDescent="0.2">
      <c r="A2773" s="31"/>
      <c r="B2773" s="83"/>
      <c r="D2773" s="86"/>
      <c r="E2773" s="75"/>
      <c r="G2773" s="86"/>
      <c r="H2773" s="75"/>
      <c r="J2773" s="86"/>
      <c r="K2773" s="75"/>
      <c r="M2773" s="86"/>
      <c r="N2773" s="75"/>
      <c r="P2773" s="86"/>
      <c r="Q2773" s="75"/>
      <c r="S2773" s="86"/>
      <c r="T2773" s="75"/>
      <c r="V2773" s="86"/>
      <c r="W2773" s="75"/>
      <c r="Y2773" s="86"/>
      <c r="Z2773" s="75"/>
      <c r="AB2773" s="86"/>
      <c r="AC2773" s="75"/>
      <c r="AE2773" s="86"/>
      <c r="AF2773" s="75"/>
      <c r="AH2773" s="86"/>
      <c r="AI2773" s="75"/>
      <c r="AK2773" s="86"/>
      <c r="AL2773" s="75"/>
    </row>
    <row r="2774" spans="1:38" x14ac:dyDescent="0.2">
      <c r="A2774" s="31"/>
      <c r="B2774" s="83"/>
      <c r="D2774" s="86"/>
      <c r="E2774" s="75"/>
      <c r="G2774" s="86"/>
      <c r="H2774" s="75"/>
      <c r="J2774" s="86"/>
      <c r="K2774" s="75"/>
      <c r="M2774" s="86"/>
      <c r="N2774" s="75"/>
      <c r="P2774" s="86"/>
      <c r="Q2774" s="75"/>
      <c r="S2774" s="86"/>
      <c r="T2774" s="75"/>
      <c r="V2774" s="86"/>
      <c r="W2774" s="75"/>
      <c r="Y2774" s="86"/>
      <c r="Z2774" s="75"/>
      <c r="AB2774" s="86"/>
      <c r="AC2774" s="75"/>
      <c r="AE2774" s="86"/>
      <c r="AF2774" s="75"/>
      <c r="AH2774" s="86"/>
      <c r="AI2774" s="75"/>
      <c r="AK2774" s="86"/>
      <c r="AL2774" s="75"/>
    </row>
    <row r="2775" spans="1:38" x14ac:dyDescent="0.2">
      <c r="A2775" s="31"/>
      <c r="B2775" s="83"/>
      <c r="D2775" s="86"/>
      <c r="E2775" s="75"/>
      <c r="G2775" s="86"/>
      <c r="H2775" s="75"/>
      <c r="J2775" s="86"/>
      <c r="K2775" s="75"/>
      <c r="M2775" s="86"/>
      <c r="N2775" s="75"/>
      <c r="P2775" s="86"/>
      <c r="Q2775" s="75"/>
      <c r="S2775" s="86"/>
      <c r="T2775" s="75"/>
      <c r="V2775" s="86"/>
      <c r="W2775" s="75"/>
      <c r="Y2775" s="86"/>
      <c r="Z2775" s="75"/>
      <c r="AB2775" s="86"/>
      <c r="AC2775" s="75"/>
      <c r="AE2775" s="86"/>
      <c r="AF2775" s="75"/>
      <c r="AH2775" s="86"/>
      <c r="AI2775" s="75"/>
      <c r="AK2775" s="86"/>
      <c r="AL2775" s="75"/>
    </row>
    <row r="2776" spans="1:38" x14ac:dyDescent="0.2">
      <c r="A2776" s="31"/>
      <c r="B2776" s="83"/>
      <c r="D2776" s="86"/>
      <c r="E2776" s="75"/>
      <c r="G2776" s="86"/>
      <c r="H2776" s="75"/>
      <c r="J2776" s="86"/>
      <c r="K2776" s="75"/>
      <c r="M2776" s="86"/>
      <c r="N2776" s="75"/>
      <c r="P2776" s="86"/>
      <c r="Q2776" s="75"/>
      <c r="S2776" s="86"/>
      <c r="T2776" s="75"/>
      <c r="V2776" s="86"/>
      <c r="W2776" s="75"/>
      <c r="Y2776" s="86"/>
      <c r="Z2776" s="75"/>
      <c r="AB2776" s="86"/>
      <c r="AC2776" s="75"/>
      <c r="AE2776" s="86"/>
      <c r="AF2776" s="75"/>
      <c r="AH2776" s="86"/>
      <c r="AI2776" s="75"/>
      <c r="AK2776" s="86"/>
      <c r="AL2776" s="75"/>
    </row>
    <row r="2777" spans="1:38" x14ac:dyDescent="0.2">
      <c r="A2777" s="31"/>
      <c r="B2777" s="83"/>
      <c r="D2777" s="86"/>
      <c r="E2777" s="75"/>
      <c r="G2777" s="86"/>
      <c r="H2777" s="75"/>
      <c r="J2777" s="86"/>
      <c r="K2777" s="75"/>
      <c r="M2777" s="86"/>
      <c r="N2777" s="75"/>
      <c r="P2777" s="86"/>
      <c r="Q2777" s="75"/>
      <c r="S2777" s="86"/>
      <c r="T2777" s="75"/>
      <c r="V2777" s="86"/>
      <c r="W2777" s="75"/>
      <c r="Y2777" s="86"/>
      <c r="Z2777" s="75"/>
      <c r="AB2777" s="86"/>
      <c r="AC2777" s="75"/>
      <c r="AE2777" s="86"/>
      <c r="AF2777" s="75"/>
      <c r="AH2777" s="86"/>
      <c r="AI2777" s="75"/>
      <c r="AK2777" s="86"/>
      <c r="AL2777" s="75"/>
    </row>
    <row r="2778" spans="1:38" x14ac:dyDescent="0.2">
      <c r="A2778" s="31"/>
      <c r="B2778" s="83"/>
      <c r="D2778" s="86"/>
      <c r="E2778" s="75"/>
      <c r="G2778" s="86"/>
      <c r="H2778" s="75"/>
      <c r="J2778" s="86"/>
      <c r="K2778" s="75"/>
      <c r="M2778" s="86"/>
      <c r="N2778" s="75"/>
      <c r="P2778" s="86"/>
      <c r="Q2778" s="75"/>
      <c r="S2778" s="86"/>
      <c r="T2778" s="75"/>
      <c r="V2778" s="86"/>
      <c r="W2778" s="75"/>
      <c r="Y2778" s="86"/>
      <c r="Z2778" s="75"/>
      <c r="AB2778" s="86"/>
      <c r="AC2778" s="75"/>
      <c r="AE2778" s="86"/>
      <c r="AF2778" s="75"/>
      <c r="AH2778" s="86"/>
      <c r="AI2778" s="75"/>
      <c r="AK2778" s="86"/>
      <c r="AL2778" s="75"/>
    </row>
    <row r="2779" spans="1:38" x14ac:dyDescent="0.2">
      <c r="A2779" s="31"/>
      <c r="B2779" s="83"/>
      <c r="D2779" s="86"/>
      <c r="E2779" s="75"/>
      <c r="G2779" s="86"/>
      <c r="H2779" s="75"/>
      <c r="J2779" s="86"/>
      <c r="K2779" s="75"/>
      <c r="M2779" s="86"/>
      <c r="N2779" s="75"/>
      <c r="P2779" s="86"/>
      <c r="Q2779" s="75"/>
      <c r="S2779" s="86"/>
      <c r="T2779" s="75"/>
      <c r="V2779" s="86"/>
      <c r="W2779" s="75"/>
      <c r="Y2779" s="86"/>
      <c r="Z2779" s="75"/>
      <c r="AB2779" s="86"/>
      <c r="AC2779" s="75"/>
      <c r="AE2779" s="86"/>
      <c r="AF2779" s="75"/>
      <c r="AH2779" s="86"/>
      <c r="AI2779" s="75"/>
      <c r="AK2779" s="86"/>
      <c r="AL2779" s="75"/>
    </row>
    <row r="2780" spans="1:38" x14ac:dyDescent="0.2">
      <c r="A2780" s="31"/>
      <c r="B2780" s="83"/>
      <c r="D2780" s="86"/>
      <c r="E2780" s="75"/>
      <c r="G2780" s="86"/>
      <c r="H2780" s="75"/>
      <c r="J2780" s="86"/>
      <c r="K2780" s="75"/>
      <c r="M2780" s="86"/>
      <c r="N2780" s="75"/>
      <c r="P2780" s="86"/>
      <c r="Q2780" s="75"/>
      <c r="S2780" s="86"/>
      <c r="T2780" s="75"/>
      <c r="V2780" s="86"/>
      <c r="W2780" s="75"/>
      <c r="Y2780" s="86"/>
      <c r="Z2780" s="75"/>
      <c r="AB2780" s="86"/>
      <c r="AC2780" s="75"/>
      <c r="AE2780" s="86"/>
      <c r="AF2780" s="75"/>
      <c r="AH2780" s="86"/>
      <c r="AI2780" s="75"/>
      <c r="AK2780" s="86"/>
      <c r="AL2780" s="75"/>
    </row>
    <row r="2781" spans="1:38" x14ac:dyDescent="0.2">
      <c r="A2781" s="31"/>
      <c r="B2781" s="83"/>
      <c r="D2781" s="86"/>
      <c r="E2781" s="75"/>
      <c r="G2781" s="86"/>
      <c r="H2781" s="75"/>
      <c r="J2781" s="86"/>
      <c r="K2781" s="75"/>
      <c r="M2781" s="86"/>
      <c r="N2781" s="75"/>
      <c r="P2781" s="86"/>
      <c r="Q2781" s="75"/>
      <c r="S2781" s="86"/>
      <c r="T2781" s="75"/>
      <c r="V2781" s="86"/>
      <c r="W2781" s="75"/>
      <c r="Y2781" s="86"/>
      <c r="Z2781" s="75"/>
      <c r="AB2781" s="86"/>
      <c r="AC2781" s="75"/>
      <c r="AE2781" s="86"/>
      <c r="AF2781" s="75"/>
      <c r="AH2781" s="86"/>
      <c r="AI2781" s="75"/>
      <c r="AK2781" s="86"/>
      <c r="AL2781" s="75"/>
    </row>
    <row r="2782" spans="1:38" x14ac:dyDescent="0.2">
      <c r="A2782" s="31"/>
      <c r="B2782" s="83"/>
      <c r="D2782" s="86"/>
      <c r="E2782" s="75"/>
      <c r="G2782" s="86"/>
      <c r="H2782" s="75"/>
      <c r="J2782" s="86"/>
      <c r="K2782" s="75"/>
      <c r="M2782" s="86"/>
      <c r="N2782" s="75"/>
      <c r="P2782" s="86"/>
      <c r="Q2782" s="75"/>
      <c r="S2782" s="86"/>
      <c r="T2782" s="75"/>
      <c r="V2782" s="86"/>
      <c r="W2782" s="75"/>
      <c r="Y2782" s="86"/>
      <c r="Z2782" s="75"/>
      <c r="AB2782" s="86"/>
      <c r="AC2782" s="75"/>
      <c r="AE2782" s="86"/>
      <c r="AF2782" s="75"/>
      <c r="AH2782" s="86"/>
      <c r="AI2782" s="75"/>
      <c r="AK2782" s="86"/>
      <c r="AL2782" s="75"/>
    </row>
    <row r="2783" spans="1:38" x14ac:dyDescent="0.2">
      <c r="A2783" s="31"/>
      <c r="B2783" s="83"/>
      <c r="D2783" s="86"/>
      <c r="E2783" s="75"/>
      <c r="G2783" s="86"/>
      <c r="H2783" s="75"/>
      <c r="J2783" s="86"/>
      <c r="K2783" s="75"/>
      <c r="M2783" s="86"/>
      <c r="N2783" s="75"/>
      <c r="P2783" s="86"/>
      <c r="Q2783" s="75"/>
      <c r="S2783" s="86"/>
      <c r="T2783" s="75"/>
      <c r="V2783" s="86"/>
      <c r="W2783" s="75"/>
      <c r="Y2783" s="86"/>
      <c r="Z2783" s="75"/>
      <c r="AB2783" s="86"/>
      <c r="AC2783" s="75"/>
      <c r="AE2783" s="86"/>
      <c r="AF2783" s="75"/>
      <c r="AH2783" s="86"/>
      <c r="AI2783" s="75"/>
      <c r="AK2783" s="86"/>
      <c r="AL2783" s="75"/>
    </row>
    <row r="2784" spans="1:38" x14ac:dyDescent="0.2">
      <c r="A2784" s="31"/>
      <c r="B2784" s="83"/>
      <c r="D2784" s="86"/>
      <c r="E2784" s="75"/>
      <c r="G2784" s="86"/>
      <c r="H2784" s="75"/>
      <c r="J2784" s="86"/>
      <c r="K2784" s="75"/>
      <c r="M2784" s="86"/>
      <c r="N2784" s="75"/>
      <c r="P2784" s="86"/>
      <c r="Q2784" s="75"/>
      <c r="S2784" s="86"/>
      <c r="T2784" s="75"/>
      <c r="V2784" s="86"/>
      <c r="W2784" s="75"/>
      <c r="Y2784" s="86"/>
      <c r="Z2784" s="75"/>
      <c r="AB2784" s="86"/>
      <c r="AC2784" s="75"/>
      <c r="AE2784" s="86"/>
      <c r="AF2784" s="75"/>
      <c r="AH2784" s="86"/>
      <c r="AI2784" s="75"/>
      <c r="AK2784" s="86"/>
      <c r="AL2784" s="75"/>
    </row>
    <row r="2785" spans="1:38" x14ac:dyDescent="0.2">
      <c r="A2785" s="31"/>
      <c r="B2785" s="83"/>
      <c r="D2785" s="86"/>
      <c r="E2785" s="75"/>
      <c r="G2785" s="86"/>
      <c r="H2785" s="75"/>
      <c r="J2785" s="86"/>
      <c r="K2785" s="75"/>
      <c r="M2785" s="86"/>
      <c r="N2785" s="75"/>
      <c r="P2785" s="86"/>
      <c r="Q2785" s="75"/>
      <c r="S2785" s="86"/>
      <c r="T2785" s="75"/>
      <c r="V2785" s="86"/>
      <c r="W2785" s="75"/>
      <c r="Y2785" s="86"/>
      <c r="Z2785" s="75"/>
      <c r="AB2785" s="86"/>
      <c r="AC2785" s="75"/>
      <c r="AE2785" s="86"/>
      <c r="AF2785" s="75"/>
      <c r="AH2785" s="86"/>
      <c r="AI2785" s="75"/>
      <c r="AK2785" s="86"/>
      <c r="AL2785" s="75"/>
    </row>
    <row r="2786" spans="1:38" x14ac:dyDescent="0.2">
      <c r="A2786" s="31"/>
      <c r="B2786" s="83"/>
      <c r="D2786" s="86"/>
      <c r="E2786" s="75"/>
      <c r="G2786" s="86"/>
      <c r="H2786" s="75"/>
      <c r="J2786" s="86"/>
      <c r="K2786" s="75"/>
      <c r="M2786" s="86"/>
      <c r="N2786" s="75"/>
      <c r="P2786" s="86"/>
      <c r="Q2786" s="75"/>
      <c r="S2786" s="86"/>
      <c r="T2786" s="75"/>
      <c r="V2786" s="86"/>
      <c r="W2786" s="75"/>
      <c r="Y2786" s="86"/>
      <c r="Z2786" s="75"/>
      <c r="AB2786" s="86"/>
      <c r="AC2786" s="75"/>
      <c r="AE2786" s="86"/>
      <c r="AF2786" s="75"/>
      <c r="AH2786" s="86"/>
      <c r="AI2786" s="75"/>
      <c r="AK2786" s="86"/>
      <c r="AL2786" s="75"/>
    </row>
    <row r="2787" spans="1:38" x14ac:dyDescent="0.2">
      <c r="A2787" s="31"/>
      <c r="B2787" s="83"/>
      <c r="D2787" s="86"/>
      <c r="E2787" s="75"/>
      <c r="G2787" s="86"/>
      <c r="H2787" s="75"/>
      <c r="J2787" s="86"/>
      <c r="K2787" s="75"/>
      <c r="M2787" s="86"/>
      <c r="N2787" s="75"/>
      <c r="P2787" s="86"/>
      <c r="Q2787" s="75"/>
      <c r="S2787" s="86"/>
      <c r="T2787" s="75"/>
      <c r="V2787" s="86"/>
      <c r="W2787" s="75"/>
      <c r="Y2787" s="86"/>
      <c r="Z2787" s="75"/>
      <c r="AB2787" s="86"/>
      <c r="AC2787" s="75"/>
      <c r="AE2787" s="86"/>
      <c r="AF2787" s="75"/>
      <c r="AH2787" s="86"/>
      <c r="AI2787" s="75"/>
      <c r="AK2787" s="86"/>
      <c r="AL2787" s="75"/>
    </row>
    <row r="2788" spans="1:38" x14ac:dyDescent="0.2">
      <c r="A2788" s="31"/>
      <c r="B2788" s="83"/>
      <c r="D2788" s="86"/>
      <c r="E2788" s="75"/>
      <c r="G2788" s="86"/>
      <c r="H2788" s="75"/>
      <c r="J2788" s="86"/>
      <c r="K2788" s="75"/>
      <c r="M2788" s="86"/>
      <c r="N2788" s="75"/>
      <c r="P2788" s="86"/>
      <c r="Q2788" s="75"/>
      <c r="S2788" s="86"/>
      <c r="T2788" s="75"/>
      <c r="V2788" s="86"/>
      <c r="W2788" s="75"/>
      <c r="Y2788" s="86"/>
      <c r="Z2788" s="75"/>
      <c r="AB2788" s="86"/>
      <c r="AC2788" s="75"/>
      <c r="AE2788" s="86"/>
      <c r="AF2788" s="75"/>
      <c r="AH2788" s="86"/>
      <c r="AI2788" s="75"/>
      <c r="AK2788" s="86"/>
      <c r="AL2788" s="75"/>
    </row>
    <row r="2789" spans="1:38" x14ac:dyDescent="0.2">
      <c r="A2789" s="31"/>
      <c r="B2789" s="83"/>
      <c r="D2789" s="86"/>
      <c r="E2789" s="75"/>
      <c r="G2789" s="86"/>
      <c r="H2789" s="75"/>
      <c r="J2789" s="86"/>
      <c r="K2789" s="75"/>
      <c r="M2789" s="86"/>
      <c r="N2789" s="75"/>
      <c r="P2789" s="86"/>
      <c r="Q2789" s="75"/>
      <c r="S2789" s="86"/>
      <c r="T2789" s="75"/>
      <c r="V2789" s="86"/>
      <c r="W2789" s="75"/>
      <c r="Y2789" s="86"/>
      <c r="Z2789" s="75"/>
      <c r="AB2789" s="86"/>
      <c r="AC2789" s="75"/>
      <c r="AE2789" s="86"/>
      <c r="AF2789" s="75"/>
      <c r="AH2789" s="86"/>
      <c r="AI2789" s="75"/>
      <c r="AK2789" s="86"/>
      <c r="AL2789" s="75"/>
    </row>
    <row r="2790" spans="1:38" x14ac:dyDescent="0.2">
      <c r="A2790" s="31"/>
      <c r="B2790" s="83"/>
      <c r="D2790" s="86"/>
      <c r="E2790" s="75"/>
      <c r="G2790" s="86"/>
      <c r="H2790" s="75"/>
      <c r="J2790" s="86"/>
      <c r="K2790" s="75"/>
      <c r="M2790" s="86"/>
      <c r="N2790" s="75"/>
      <c r="P2790" s="86"/>
      <c r="Q2790" s="75"/>
      <c r="S2790" s="86"/>
      <c r="T2790" s="75"/>
      <c r="V2790" s="86"/>
      <c r="W2790" s="75"/>
      <c r="Y2790" s="86"/>
      <c r="Z2790" s="75"/>
      <c r="AB2790" s="86"/>
      <c r="AC2790" s="75"/>
      <c r="AE2790" s="86"/>
      <c r="AF2790" s="75"/>
      <c r="AH2790" s="86"/>
      <c r="AI2790" s="75"/>
      <c r="AK2790" s="86"/>
      <c r="AL2790" s="75"/>
    </row>
    <row r="2791" spans="1:38" x14ac:dyDescent="0.2">
      <c r="A2791" s="31"/>
      <c r="B2791" s="83"/>
      <c r="D2791" s="86"/>
      <c r="E2791" s="75"/>
      <c r="G2791" s="86"/>
      <c r="H2791" s="75"/>
      <c r="J2791" s="86"/>
      <c r="K2791" s="75"/>
      <c r="M2791" s="86"/>
      <c r="N2791" s="75"/>
      <c r="P2791" s="86"/>
      <c r="Q2791" s="75"/>
      <c r="S2791" s="86"/>
      <c r="T2791" s="75"/>
      <c r="V2791" s="86"/>
      <c r="W2791" s="75"/>
      <c r="Y2791" s="86"/>
      <c r="Z2791" s="75"/>
      <c r="AB2791" s="86"/>
      <c r="AC2791" s="75"/>
      <c r="AE2791" s="86"/>
      <c r="AF2791" s="75"/>
      <c r="AH2791" s="86"/>
      <c r="AI2791" s="75"/>
      <c r="AK2791" s="86"/>
      <c r="AL2791" s="75"/>
    </row>
    <row r="2792" spans="1:38" x14ac:dyDescent="0.2">
      <c r="A2792" s="31"/>
      <c r="B2792" s="83"/>
      <c r="D2792" s="86"/>
      <c r="E2792" s="75"/>
      <c r="G2792" s="86"/>
      <c r="H2792" s="75"/>
      <c r="J2792" s="86"/>
      <c r="K2792" s="75"/>
      <c r="M2792" s="86"/>
      <c r="N2792" s="75"/>
      <c r="P2792" s="86"/>
      <c r="Q2792" s="75"/>
      <c r="S2792" s="86"/>
      <c r="T2792" s="75"/>
      <c r="V2792" s="86"/>
      <c r="W2792" s="75"/>
      <c r="Y2792" s="86"/>
      <c r="Z2792" s="75"/>
      <c r="AB2792" s="86"/>
      <c r="AC2792" s="75"/>
      <c r="AE2792" s="86"/>
      <c r="AF2792" s="75"/>
      <c r="AH2792" s="86"/>
      <c r="AI2792" s="75"/>
      <c r="AK2792" s="86"/>
      <c r="AL2792" s="75"/>
    </row>
    <row r="2793" spans="1:38" x14ac:dyDescent="0.2">
      <c r="A2793" s="31"/>
      <c r="B2793" s="83"/>
      <c r="D2793" s="86"/>
      <c r="E2793" s="75"/>
      <c r="G2793" s="86"/>
      <c r="H2793" s="75"/>
      <c r="J2793" s="86"/>
      <c r="K2793" s="75"/>
      <c r="M2793" s="86"/>
      <c r="N2793" s="75"/>
      <c r="P2793" s="86"/>
      <c r="Q2793" s="75"/>
      <c r="S2793" s="86"/>
      <c r="T2793" s="75"/>
      <c r="V2793" s="86"/>
      <c r="W2793" s="75"/>
      <c r="Y2793" s="86"/>
      <c r="Z2793" s="75"/>
      <c r="AB2793" s="86"/>
      <c r="AC2793" s="75"/>
      <c r="AE2793" s="86"/>
      <c r="AF2793" s="75"/>
      <c r="AH2793" s="86"/>
      <c r="AI2793" s="75"/>
      <c r="AK2793" s="86"/>
      <c r="AL2793" s="75"/>
    </row>
    <row r="2794" spans="1:38" x14ac:dyDescent="0.2">
      <c r="A2794" s="31"/>
      <c r="B2794" s="83"/>
      <c r="D2794" s="86"/>
      <c r="E2794" s="75"/>
      <c r="G2794" s="86"/>
      <c r="H2794" s="75"/>
      <c r="J2794" s="86"/>
      <c r="K2794" s="75"/>
      <c r="M2794" s="86"/>
      <c r="N2794" s="75"/>
      <c r="P2794" s="86"/>
      <c r="Q2794" s="75"/>
      <c r="S2794" s="86"/>
      <c r="T2794" s="75"/>
      <c r="V2794" s="86"/>
      <c r="W2794" s="75"/>
      <c r="Y2794" s="86"/>
      <c r="Z2794" s="75"/>
      <c r="AB2794" s="86"/>
      <c r="AC2794" s="75"/>
      <c r="AE2794" s="86"/>
      <c r="AF2794" s="75"/>
      <c r="AH2794" s="86"/>
      <c r="AI2794" s="75"/>
      <c r="AK2794" s="86"/>
      <c r="AL2794" s="75"/>
    </row>
    <row r="2795" spans="1:38" x14ac:dyDescent="0.2">
      <c r="A2795" s="31"/>
      <c r="B2795" s="83"/>
      <c r="D2795" s="86"/>
      <c r="E2795" s="75"/>
      <c r="G2795" s="86"/>
      <c r="H2795" s="75"/>
      <c r="J2795" s="86"/>
      <c r="K2795" s="75"/>
      <c r="M2795" s="86"/>
      <c r="N2795" s="75"/>
      <c r="P2795" s="86"/>
      <c r="Q2795" s="75"/>
      <c r="S2795" s="86"/>
      <c r="T2795" s="75"/>
      <c r="V2795" s="86"/>
      <c r="W2795" s="75"/>
      <c r="Y2795" s="86"/>
      <c r="Z2795" s="75"/>
      <c r="AB2795" s="86"/>
      <c r="AC2795" s="75"/>
      <c r="AE2795" s="86"/>
      <c r="AF2795" s="75"/>
      <c r="AH2795" s="86"/>
      <c r="AI2795" s="75"/>
      <c r="AK2795" s="86"/>
      <c r="AL2795" s="75"/>
    </row>
    <row r="2796" spans="1:38" x14ac:dyDescent="0.2">
      <c r="A2796" s="31"/>
      <c r="B2796" s="83"/>
      <c r="D2796" s="86"/>
      <c r="E2796" s="75"/>
      <c r="G2796" s="86"/>
      <c r="H2796" s="75"/>
      <c r="J2796" s="86"/>
      <c r="K2796" s="75"/>
      <c r="M2796" s="86"/>
      <c r="N2796" s="75"/>
      <c r="P2796" s="86"/>
      <c r="Q2796" s="75"/>
      <c r="S2796" s="86"/>
      <c r="T2796" s="75"/>
      <c r="V2796" s="86"/>
      <c r="W2796" s="75"/>
      <c r="Y2796" s="86"/>
      <c r="Z2796" s="75"/>
      <c r="AB2796" s="86"/>
      <c r="AC2796" s="75"/>
      <c r="AE2796" s="86"/>
      <c r="AF2796" s="75"/>
      <c r="AH2796" s="86"/>
      <c r="AI2796" s="75"/>
      <c r="AK2796" s="86"/>
      <c r="AL2796" s="75"/>
    </row>
    <row r="2797" spans="1:38" x14ac:dyDescent="0.2">
      <c r="A2797" s="31"/>
      <c r="B2797" s="83"/>
      <c r="D2797" s="86"/>
      <c r="E2797" s="75"/>
      <c r="G2797" s="86"/>
      <c r="H2797" s="75"/>
      <c r="J2797" s="86"/>
      <c r="K2797" s="75"/>
      <c r="M2797" s="86"/>
      <c r="N2797" s="75"/>
      <c r="P2797" s="86"/>
      <c r="Q2797" s="75"/>
      <c r="S2797" s="86"/>
      <c r="T2797" s="75"/>
      <c r="V2797" s="86"/>
      <c r="W2797" s="75"/>
      <c r="Y2797" s="86"/>
      <c r="Z2797" s="75"/>
      <c r="AB2797" s="86"/>
      <c r="AC2797" s="75"/>
      <c r="AE2797" s="86"/>
      <c r="AF2797" s="75"/>
      <c r="AH2797" s="86"/>
      <c r="AI2797" s="75"/>
      <c r="AK2797" s="86"/>
      <c r="AL2797" s="75"/>
    </row>
    <row r="2798" spans="1:38" x14ac:dyDescent="0.2">
      <c r="A2798" s="31"/>
      <c r="B2798" s="83"/>
      <c r="D2798" s="86"/>
      <c r="E2798" s="75"/>
      <c r="G2798" s="86"/>
      <c r="H2798" s="75"/>
      <c r="J2798" s="86"/>
      <c r="K2798" s="75"/>
      <c r="M2798" s="86"/>
      <c r="N2798" s="75"/>
      <c r="P2798" s="86"/>
      <c r="Q2798" s="75"/>
      <c r="S2798" s="86"/>
      <c r="T2798" s="75"/>
      <c r="V2798" s="86"/>
      <c r="W2798" s="75"/>
      <c r="Y2798" s="86"/>
      <c r="Z2798" s="75"/>
      <c r="AB2798" s="86"/>
      <c r="AC2798" s="75"/>
      <c r="AE2798" s="86"/>
      <c r="AF2798" s="75"/>
      <c r="AH2798" s="86"/>
      <c r="AI2798" s="75"/>
      <c r="AK2798" s="86"/>
      <c r="AL2798" s="75"/>
    </row>
    <row r="2799" spans="1:38" x14ac:dyDescent="0.2">
      <c r="A2799" s="31"/>
      <c r="B2799" s="83"/>
      <c r="D2799" s="86"/>
      <c r="E2799" s="75"/>
      <c r="G2799" s="86"/>
      <c r="H2799" s="75"/>
      <c r="J2799" s="86"/>
      <c r="K2799" s="75"/>
      <c r="M2799" s="86"/>
      <c r="N2799" s="75"/>
      <c r="P2799" s="86"/>
      <c r="Q2799" s="75"/>
      <c r="S2799" s="86"/>
      <c r="T2799" s="75"/>
      <c r="V2799" s="86"/>
      <c r="W2799" s="75"/>
      <c r="Y2799" s="86"/>
      <c r="Z2799" s="75"/>
      <c r="AB2799" s="86"/>
      <c r="AC2799" s="75"/>
      <c r="AE2799" s="86"/>
      <c r="AF2799" s="75"/>
      <c r="AH2799" s="86"/>
      <c r="AI2799" s="75"/>
      <c r="AK2799" s="86"/>
      <c r="AL2799" s="75"/>
    </row>
    <row r="2800" spans="1:38" x14ac:dyDescent="0.2">
      <c r="A2800" s="31"/>
      <c r="B2800" s="83"/>
      <c r="D2800" s="86"/>
      <c r="E2800" s="75"/>
      <c r="G2800" s="86"/>
      <c r="H2800" s="75"/>
      <c r="J2800" s="86"/>
      <c r="K2800" s="75"/>
      <c r="M2800" s="86"/>
      <c r="N2800" s="75"/>
      <c r="P2800" s="86"/>
      <c r="Q2800" s="75"/>
      <c r="S2800" s="86"/>
      <c r="T2800" s="75"/>
      <c r="V2800" s="86"/>
      <c r="W2800" s="75"/>
      <c r="Y2800" s="86"/>
      <c r="Z2800" s="75"/>
      <c r="AB2800" s="86"/>
      <c r="AC2800" s="75"/>
      <c r="AE2800" s="86"/>
      <c r="AF2800" s="75"/>
      <c r="AH2800" s="86"/>
      <c r="AI2800" s="75"/>
      <c r="AK2800" s="86"/>
      <c r="AL2800" s="75"/>
    </row>
    <row r="2801" spans="1:38" x14ac:dyDescent="0.2">
      <c r="A2801" s="31"/>
      <c r="B2801" s="83"/>
      <c r="D2801" s="86"/>
      <c r="E2801" s="75"/>
      <c r="G2801" s="86"/>
      <c r="H2801" s="75"/>
      <c r="J2801" s="86"/>
      <c r="K2801" s="75"/>
      <c r="M2801" s="86"/>
      <c r="N2801" s="75"/>
      <c r="P2801" s="86"/>
      <c r="Q2801" s="75"/>
      <c r="S2801" s="86"/>
      <c r="T2801" s="75"/>
      <c r="V2801" s="86"/>
      <c r="W2801" s="75"/>
      <c r="Y2801" s="86"/>
      <c r="Z2801" s="75"/>
      <c r="AB2801" s="86"/>
      <c r="AC2801" s="75"/>
      <c r="AE2801" s="86"/>
      <c r="AF2801" s="75"/>
      <c r="AH2801" s="86"/>
      <c r="AI2801" s="75"/>
      <c r="AK2801" s="86"/>
      <c r="AL2801" s="75"/>
    </row>
    <row r="2802" spans="1:38" x14ac:dyDescent="0.2">
      <c r="A2802" s="31"/>
      <c r="B2802" s="83"/>
      <c r="D2802" s="86"/>
      <c r="E2802" s="75"/>
      <c r="G2802" s="86"/>
      <c r="H2802" s="75"/>
      <c r="J2802" s="86"/>
      <c r="K2802" s="75"/>
      <c r="M2802" s="86"/>
      <c r="N2802" s="75"/>
      <c r="P2802" s="86"/>
      <c r="Q2802" s="75"/>
      <c r="S2802" s="86"/>
      <c r="T2802" s="75"/>
      <c r="V2802" s="86"/>
      <c r="W2802" s="75"/>
      <c r="Y2802" s="86"/>
      <c r="Z2802" s="75"/>
      <c r="AB2802" s="86"/>
      <c r="AC2802" s="75"/>
      <c r="AE2802" s="86"/>
      <c r="AF2802" s="75"/>
      <c r="AH2802" s="86"/>
      <c r="AI2802" s="75"/>
      <c r="AK2802" s="86"/>
      <c r="AL2802" s="75"/>
    </row>
    <row r="2803" spans="1:38" x14ac:dyDescent="0.2">
      <c r="A2803" s="31"/>
      <c r="B2803" s="83"/>
      <c r="D2803" s="86"/>
      <c r="E2803" s="75"/>
      <c r="G2803" s="86"/>
      <c r="H2803" s="75"/>
      <c r="J2803" s="86"/>
      <c r="K2803" s="75"/>
      <c r="M2803" s="86"/>
      <c r="N2803" s="75"/>
      <c r="P2803" s="86"/>
      <c r="Q2803" s="75"/>
      <c r="S2803" s="86"/>
      <c r="T2803" s="75"/>
      <c r="V2803" s="86"/>
      <c r="W2803" s="75"/>
      <c r="Y2803" s="86"/>
      <c r="Z2803" s="75"/>
      <c r="AB2803" s="86"/>
      <c r="AC2803" s="75"/>
      <c r="AE2803" s="86"/>
      <c r="AF2803" s="75"/>
      <c r="AH2803" s="86"/>
      <c r="AI2803" s="75"/>
      <c r="AK2803" s="86"/>
      <c r="AL2803" s="75"/>
    </row>
    <row r="2804" spans="1:38" x14ac:dyDescent="0.2">
      <c r="A2804" s="31"/>
      <c r="B2804" s="83"/>
      <c r="D2804" s="86"/>
      <c r="E2804" s="75"/>
      <c r="G2804" s="86"/>
      <c r="H2804" s="75"/>
      <c r="J2804" s="86"/>
      <c r="K2804" s="75"/>
      <c r="M2804" s="86"/>
      <c r="N2804" s="75"/>
      <c r="P2804" s="86"/>
      <c r="Q2804" s="75"/>
      <c r="S2804" s="86"/>
      <c r="T2804" s="75"/>
      <c r="V2804" s="86"/>
      <c r="W2804" s="75"/>
      <c r="Y2804" s="86"/>
      <c r="Z2804" s="75"/>
      <c r="AB2804" s="86"/>
      <c r="AC2804" s="75"/>
      <c r="AE2804" s="86"/>
      <c r="AF2804" s="75"/>
      <c r="AH2804" s="86"/>
      <c r="AI2804" s="75"/>
      <c r="AK2804" s="86"/>
      <c r="AL2804" s="75"/>
    </row>
    <row r="2805" spans="1:38" x14ac:dyDescent="0.2">
      <c r="A2805" s="31"/>
      <c r="B2805" s="83"/>
      <c r="D2805" s="86"/>
      <c r="E2805" s="75"/>
      <c r="G2805" s="86"/>
      <c r="H2805" s="75"/>
      <c r="J2805" s="86"/>
      <c r="K2805" s="75"/>
      <c r="M2805" s="86"/>
      <c r="N2805" s="75"/>
      <c r="P2805" s="86"/>
      <c r="Q2805" s="75"/>
      <c r="S2805" s="86"/>
      <c r="T2805" s="75"/>
      <c r="V2805" s="86"/>
      <c r="W2805" s="75"/>
      <c r="Y2805" s="86"/>
      <c r="Z2805" s="75"/>
      <c r="AB2805" s="86"/>
      <c r="AC2805" s="75"/>
      <c r="AE2805" s="86"/>
      <c r="AF2805" s="75"/>
      <c r="AH2805" s="86"/>
      <c r="AI2805" s="75"/>
      <c r="AK2805" s="86"/>
      <c r="AL2805" s="75"/>
    </row>
    <row r="2806" spans="1:38" x14ac:dyDescent="0.2">
      <c r="A2806" s="31"/>
      <c r="B2806" s="83"/>
      <c r="D2806" s="86"/>
      <c r="E2806" s="75"/>
      <c r="G2806" s="86"/>
      <c r="H2806" s="75"/>
      <c r="J2806" s="86"/>
      <c r="K2806" s="75"/>
      <c r="M2806" s="86"/>
      <c r="N2806" s="75"/>
      <c r="P2806" s="86"/>
      <c r="Q2806" s="75"/>
      <c r="S2806" s="86"/>
      <c r="T2806" s="75"/>
      <c r="V2806" s="86"/>
      <c r="W2806" s="75"/>
      <c r="Y2806" s="86"/>
      <c r="Z2806" s="75"/>
      <c r="AB2806" s="86"/>
      <c r="AC2806" s="75"/>
      <c r="AE2806" s="86"/>
      <c r="AF2806" s="75"/>
      <c r="AH2806" s="86"/>
      <c r="AI2806" s="75"/>
      <c r="AK2806" s="86"/>
      <c r="AL2806" s="75"/>
    </row>
    <row r="2807" spans="1:38" x14ac:dyDescent="0.2">
      <c r="A2807" s="31"/>
      <c r="B2807" s="83"/>
      <c r="D2807" s="86"/>
      <c r="E2807" s="75"/>
      <c r="G2807" s="86"/>
      <c r="H2807" s="75"/>
      <c r="J2807" s="86"/>
      <c r="K2807" s="75"/>
      <c r="M2807" s="86"/>
      <c r="N2807" s="75"/>
      <c r="P2807" s="86"/>
      <c r="Q2807" s="75"/>
      <c r="S2807" s="86"/>
      <c r="T2807" s="75"/>
      <c r="V2807" s="86"/>
      <c r="W2807" s="75"/>
      <c r="Y2807" s="86"/>
      <c r="Z2807" s="75"/>
      <c r="AB2807" s="86"/>
      <c r="AC2807" s="75"/>
      <c r="AE2807" s="86"/>
      <c r="AF2807" s="75"/>
      <c r="AH2807" s="86"/>
      <c r="AI2807" s="75"/>
      <c r="AK2807" s="86"/>
      <c r="AL2807" s="75"/>
    </row>
    <row r="2808" spans="1:38" x14ac:dyDescent="0.2">
      <c r="A2808" s="31"/>
      <c r="B2808" s="83"/>
      <c r="D2808" s="86"/>
      <c r="E2808" s="75"/>
      <c r="G2808" s="86"/>
      <c r="H2808" s="75"/>
      <c r="J2808" s="86"/>
      <c r="K2808" s="75"/>
      <c r="M2808" s="86"/>
      <c r="N2808" s="75"/>
      <c r="P2808" s="86"/>
      <c r="Q2808" s="75"/>
      <c r="S2808" s="86"/>
      <c r="T2808" s="75"/>
      <c r="V2808" s="86"/>
      <c r="W2808" s="75"/>
      <c r="Y2808" s="86"/>
      <c r="Z2808" s="75"/>
      <c r="AB2808" s="86"/>
      <c r="AC2808" s="75"/>
      <c r="AE2808" s="86"/>
      <c r="AF2808" s="75"/>
      <c r="AH2808" s="86"/>
      <c r="AI2808" s="75"/>
      <c r="AK2808" s="86"/>
      <c r="AL2808" s="75"/>
    </row>
    <row r="2809" spans="1:38" x14ac:dyDescent="0.2">
      <c r="A2809" s="31"/>
      <c r="B2809" s="83"/>
      <c r="D2809" s="86"/>
      <c r="E2809" s="75"/>
      <c r="G2809" s="86"/>
      <c r="H2809" s="75"/>
      <c r="J2809" s="86"/>
      <c r="K2809" s="75"/>
      <c r="M2809" s="86"/>
      <c r="N2809" s="75"/>
      <c r="P2809" s="86"/>
      <c r="Q2809" s="75"/>
      <c r="S2809" s="86"/>
      <c r="T2809" s="75"/>
      <c r="V2809" s="86"/>
      <c r="W2809" s="75"/>
      <c r="Y2809" s="86"/>
      <c r="Z2809" s="75"/>
      <c r="AB2809" s="86"/>
      <c r="AC2809" s="75"/>
      <c r="AE2809" s="86"/>
      <c r="AF2809" s="75"/>
      <c r="AH2809" s="86"/>
      <c r="AI2809" s="75"/>
      <c r="AK2809" s="86"/>
      <c r="AL2809" s="75"/>
    </row>
    <row r="2810" spans="1:38" x14ac:dyDescent="0.2">
      <c r="A2810" s="31"/>
      <c r="B2810" s="83"/>
      <c r="D2810" s="86"/>
      <c r="E2810" s="75"/>
      <c r="G2810" s="86"/>
      <c r="H2810" s="75"/>
      <c r="J2810" s="86"/>
      <c r="K2810" s="75"/>
      <c r="M2810" s="86"/>
      <c r="N2810" s="75"/>
      <c r="P2810" s="86"/>
      <c r="Q2810" s="75"/>
      <c r="S2810" s="86"/>
      <c r="T2810" s="75"/>
      <c r="V2810" s="86"/>
      <c r="W2810" s="75"/>
      <c r="Y2810" s="86"/>
      <c r="Z2810" s="75"/>
      <c r="AB2810" s="86"/>
      <c r="AC2810" s="75"/>
      <c r="AE2810" s="86"/>
      <c r="AF2810" s="75"/>
      <c r="AH2810" s="86"/>
      <c r="AI2810" s="75"/>
      <c r="AK2810" s="86"/>
      <c r="AL2810" s="75"/>
    </row>
    <row r="2811" spans="1:38" x14ac:dyDescent="0.2">
      <c r="A2811" s="31"/>
      <c r="B2811" s="83"/>
      <c r="D2811" s="86"/>
      <c r="E2811" s="75"/>
      <c r="G2811" s="86"/>
      <c r="H2811" s="75"/>
      <c r="J2811" s="86"/>
      <c r="K2811" s="75"/>
      <c r="M2811" s="86"/>
      <c r="N2811" s="75"/>
      <c r="P2811" s="86"/>
      <c r="Q2811" s="75"/>
      <c r="S2811" s="86"/>
      <c r="T2811" s="75"/>
      <c r="V2811" s="86"/>
      <c r="W2811" s="75"/>
      <c r="Y2811" s="86"/>
      <c r="Z2811" s="75"/>
      <c r="AB2811" s="86"/>
      <c r="AC2811" s="75"/>
      <c r="AE2811" s="86"/>
      <c r="AF2811" s="75"/>
      <c r="AH2811" s="86"/>
      <c r="AI2811" s="75"/>
      <c r="AK2811" s="86"/>
      <c r="AL2811" s="75"/>
    </row>
    <row r="2812" spans="1:38" x14ac:dyDescent="0.2">
      <c r="A2812" s="31"/>
      <c r="B2812" s="83"/>
      <c r="D2812" s="86"/>
      <c r="E2812" s="75"/>
      <c r="G2812" s="86"/>
      <c r="H2812" s="75"/>
      <c r="J2812" s="86"/>
      <c r="K2812" s="75"/>
      <c r="M2812" s="86"/>
      <c r="N2812" s="75"/>
      <c r="P2812" s="86"/>
      <c r="Q2812" s="75"/>
      <c r="S2812" s="86"/>
      <c r="T2812" s="75"/>
      <c r="V2812" s="86"/>
      <c r="W2812" s="75"/>
      <c r="Y2812" s="86"/>
      <c r="Z2812" s="75"/>
      <c r="AB2812" s="86"/>
      <c r="AC2812" s="75"/>
      <c r="AE2812" s="86"/>
      <c r="AF2812" s="75"/>
      <c r="AH2812" s="86"/>
      <c r="AI2812" s="75"/>
      <c r="AK2812" s="86"/>
      <c r="AL2812" s="75"/>
    </row>
    <row r="2813" spans="1:38" x14ac:dyDescent="0.2">
      <c r="A2813" s="31"/>
      <c r="B2813" s="83"/>
      <c r="D2813" s="86"/>
      <c r="E2813" s="75"/>
      <c r="G2813" s="86"/>
      <c r="H2813" s="75"/>
      <c r="J2813" s="86"/>
      <c r="K2813" s="75"/>
      <c r="M2813" s="86"/>
      <c r="N2813" s="75"/>
      <c r="P2813" s="86"/>
      <c r="Q2813" s="75"/>
      <c r="S2813" s="86"/>
      <c r="T2813" s="75"/>
      <c r="V2813" s="86"/>
      <c r="W2813" s="75"/>
      <c r="Y2813" s="86"/>
      <c r="Z2813" s="75"/>
      <c r="AB2813" s="86"/>
      <c r="AC2813" s="75"/>
      <c r="AE2813" s="86"/>
      <c r="AF2813" s="75"/>
      <c r="AH2813" s="86"/>
      <c r="AI2813" s="75"/>
      <c r="AK2813" s="86"/>
      <c r="AL2813" s="75"/>
    </row>
    <row r="2814" spans="1:38" x14ac:dyDescent="0.2">
      <c r="A2814" s="31"/>
      <c r="B2814" s="83"/>
      <c r="D2814" s="86"/>
      <c r="E2814" s="75"/>
      <c r="G2814" s="86"/>
      <c r="H2814" s="75"/>
      <c r="J2814" s="86"/>
      <c r="K2814" s="75"/>
      <c r="M2814" s="86"/>
      <c r="N2814" s="75"/>
      <c r="P2814" s="86"/>
      <c r="Q2814" s="75"/>
      <c r="S2814" s="86"/>
      <c r="T2814" s="75"/>
      <c r="V2814" s="86"/>
      <c r="W2814" s="75"/>
      <c r="Y2814" s="86"/>
      <c r="Z2814" s="75"/>
      <c r="AB2814" s="86"/>
      <c r="AC2814" s="75"/>
      <c r="AE2814" s="86"/>
      <c r="AF2814" s="75"/>
      <c r="AH2814" s="86"/>
      <c r="AI2814" s="75"/>
      <c r="AK2814" s="86"/>
      <c r="AL2814" s="75"/>
    </row>
    <row r="2815" spans="1:38" x14ac:dyDescent="0.2">
      <c r="A2815" s="31"/>
      <c r="B2815" s="83"/>
      <c r="D2815" s="86"/>
      <c r="E2815" s="75"/>
      <c r="G2815" s="86"/>
      <c r="H2815" s="75"/>
      <c r="J2815" s="86"/>
      <c r="K2815" s="75"/>
      <c r="M2815" s="86"/>
      <c r="N2815" s="75"/>
      <c r="P2815" s="86"/>
      <c r="Q2815" s="75"/>
      <c r="S2815" s="86"/>
      <c r="T2815" s="75"/>
      <c r="V2815" s="86"/>
      <c r="W2815" s="75"/>
      <c r="Y2815" s="86"/>
      <c r="Z2815" s="75"/>
      <c r="AB2815" s="86"/>
      <c r="AC2815" s="75"/>
      <c r="AE2815" s="86"/>
      <c r="AF2815" s="75"/>
      <c r="AH2815" s="86"/>
      <c r="AI2815" s="75"/>
      <c r="AK2815" s="86"/>
      <c r="AL2815" s="75"/>
    </row>
    <row r="2816" spans="1:38" x14ac:dyDescent="0.2">
      <c r="A2816" s="31"/>
      <c r="B2816" s="83"/>
      <c r="D2816" s="86"/>
      <c r="E2816" s="75"/>
      <c r="G2816" s="86"/>
      <c r="H2816" s="75"/>
      <c r="J2816" s="86"/>
      <c r="K2816" s="75"/>
      <c r="M2816" s="86"/>
      <c r="N2816" s="75"/>
      <c r="P2816" s="86"/>
      <c r="Q2816" s="75"/>
      <c r="S2816" s="86"/>
      <c r="T2816" s="75"/>
      <c r="V2816" s="86"/>
      <c r="W2816" s="75"/>
      <c r="Y2816" s="86"/>
      <c r="Z2816" s="75"/>
      <c r="AB2816" s="86"/>
      <c r="AC2816" s="75"/>
      <c r="AE2816" s="86"/>
      <c r="AF2816" s="75"/>
      <c r="AH2816" s="86"/>
      <c r="AI2816" s="75"/>
      <c r="AK2816" s="86"/>
      <c r="AL2816" s="75"/>
    </row>
    <row r="2817" spans="1:38" x14ac:dyDescent="0.2">
      <c r="A2817" s="31"/>
      <c r="B2817" s="83"/>
      <c r="D2817" s="86"/>
      <c r="E2817" s="75"/>
      <c r="G2817" s="86"/>
      <c r="H2817" s="75"/>
      <c r="J2817" s="86"/>
      <c r="K2817" s="75"/>
      <c r="M2817" s="86"/>
      <c r="N2817" s="75"/>
      <c r="P2817" s="86"/>
      <c r="Q2817" s="75"/>
      <c r="S2817" s="86"/>
      <c r="T2817" s="75"/>
      <c r="V2817" s="86"/>
      <c r="W2817" s="75"/>
      <c r="Y2817" s="86"/>
      <c r="Z2817" s="75"/>
      <c r="AB2817" s="86"/>
      <c r="AC2817" s="75"/>
      <c r="AE2817" s="86"/>
      <c r="AF2817" s="75"/>
      <c r="AH2817" s="86"/>
      <c r="AI2817" s="75"/>
      <c r="AK2817" s="86"/>
      <c r="AL2817" s="75"/>
    </row>
    <row r="2818" spans="1:38" x14ac:dyDescent="0.2">
      <c r="A2818" s="31"/>
      <c r="B2818" s="83"/>
      <c r="D2818" s="86"/>
      <c r="E2818" s="75"/>
      <c r="G2818" s="86"/>
      <c r="H2818" s="75"/>
      <c r="J2818" s="86"/>
      <c r="K2818" s="75"/>
      <c r="M2818" s="86"/>
      <c r="N2818" s="75"/>
      <c r="P2818" s="86"/>
      <c r="Q2818" s="75"/>
      <c r="S2818" s="86"/>
      <c r="T2818" s="75"/>
      <c r="V2818" s="86"/>
      <c r="W2818" s="75"/>
      <c r="Y2818" s="86"/>
      <c r="Z2818" s="75"/>
      <c r="AB2818" s="86"/>
      <c r="AC2818" s="75"/>
      <c r="AE2818" s="86"/>
      <c r="AF2818" s="75"/>
      <c r="AH2818" s="86"/>
      <c r="AI2818" s="75"/>
      <c r="AK2818" s="86"/>
      <c r="AL2818" s="75"/>
    </row>
    <row r="2819" spans="1:38" x14ac:dyDescent="0.2">
      <c r="A2819" s="31"/>
      <c r="B2819" s="83"/>
      <c r="D2819" s="86"/>
      <c r="E2819" s="75"/>
      <c r="G2819" s="86"/>
      <c r="H2819" s="75"/>
      <c r="J2819" s="86"/>
      <c r="K2819" s="75"/>
      <c r="M2819" s="86"/>
      <c r="N2819" s="75"/>
      <c r="P2819" s="86"/>
      <c r="Q2819" s="75"/>
      <c r="S2819" s="86"/>
      <c r="T2819" s="75"/>
      <c r="V2819" s="86"/>
      <c r="W2819" s="75"/>
      <c r="Y2819" s="86"/>
      <c r="Z2819" s="75"/>
      <c r="AB2819" s="86"/>
      <c r="AC2819" s="75"/>
      <c r="AE2819" s="86"/>
      <c r="AF2819" s="75"/>
      <c r="AH2819" s="86"/>
      <c r="AI2819" s="75"/>
      <c r="AK2819" s="86"/>
      <c r="AL2819" s="75"/>
    </row>
    <row r="2820" spans="1:38" x14ac:dyDescent="0.2">
      <c r="A2820" s="31"/>
      <c r="B2820" s="83"/>
      <c r="D2820" s="86"/>
      <c r="E2820" s="75"/>
      <c r="G2820" s="86"/>
      <c r="H2820" s="75"/>
      <c r="J2820" s="86"/>
      <c r="K2820" s="75"/>
      <c r="M2820" s="86"/>
      <c r="N2820" s="75"/>
      <c r="P2820" s="86"/>
      <c r="Q2820" s="75"/>
      <c r="S2820" s="86"/>
      <c r="T2820" s="75"/>
      <c r="V2820" s="86"/>
      <c r="W2820" s="75"/>
      <c r="Y2820" s="86"/>
      <c r="Z2820" s="75"/>
      <c r="AB2820" s="86"/>
      <c r="AC2820" s="75"/>
      <c r="AE2820" s="86"/>
      <c r="AF2820" s="75"/>
      <c r="AH2820" s="86"/>
      <c r="AI2820" s="75"/>
      <c r="AK2820" s="86"/>
      <c r="AL2820" s="75"/>
    </row>
    <row r="2821" spans="1:38" x14ac:dyDescent="0.2">
      <c r="A2821" s="31"/>
      <c r="B2821" s="83"/>
      <c r="D2821" s="86"/>
      <c r="E2821" s="75"/>
      <c r="G2821" s="86"/>
      <c r="H2821" s="75"/>
      <c r="J2821" s="86"/>
      <c r="K2821" s="75"/>
      <c r="M2821" s="86"/>
      <c r="N2821" s="75"/>
      <c r="P2821" s="86"/>
      <c r="Q2821" s="75"/>
      <c r="S2821" s="86"/>
      <c r="T2821" s="75"/>
      <c r="V2821" s="86"/>
      <c r="W2821" s="75"/>
      <c r="Y2821" s="86"/>
      <c r="Z2821" s="75"/>
      <c r="AB2821" s="86"/>
      <c r="AC2821" s="75"/>
      <c r="AE2821" s="86"/>
      <c r="AF2821" s="75"/>
      <c r="AH2821" s="86"/>
      <c r="AI2821" s="75"/>
      <c r="AK2821" s="86"/>
      <c r="AL2821" s="75"/>
    </row>
    <row r="2822" spans="1:38" x14ac:dyDescent="0.2">
      <c r="A2822" s="31"/>
      <c r="B2822" s="83"/>
      <c r="D2822" s="86"/>
      <c r="E2822" s="75"/>
      <c r="G2822" s="86"/>
      <c r="H2822" s="75"/>
      <c r="J2822" s="86"/>
      <c r="K2822" s="75"/>
      <c r="M2822" s="86"/>
      <c r="N2822" s="75"/>
      <c r="P2822" s="86"/>
      <c r="Q2822" s="75"/>
      <c r="S2822" s="86"/>
      <c r="T2822" s="75"/>
      <c r="V2822" s="86"/>
      <c r="W2822" s="75"/>
      <c r="Y2822" s="86"/>
      <c r="Z2822" s="75"/>
      <c r="AB2822" s="86"/>
      <c r="AC2822" s="75"/>
      <c r="AE2822" s="86"/>
      <c r="AF2822" s="75"/>
      <c r="AH2822" s="86"/>
      <c r="AI2822" s="75"/>
      <c r="AK2822" s="86"/>
      <c r="AL2822" s="75"/>
    </row>
    <row r="2823" spans="1:38" x14ac:dyDescent="0.2">
      <c r="A2823" s="31"/>
      <c r="B2823" s="83"/>
      <c r="D2823" s="86"/>
      <c r="E2823" s="75"/>
      <c r="G2823" s="86"/>
      <c r="H2823" s="75"/>
      <c r="J2823" s="86"/>
      <c r="K2823" s="75"/>
      <c r="M2823" s="86"/>
      <c r="N2823" s="75"/>
      <c r="P2823" s="86"/>
      <c r="Q2823" s="75"/>
      <c r="S2823" s="86"/>
      <c r="T2823" s="75"/>
      <c r="V2823" s="86"/>
      <c r="W2823" s="75"/>
      <c r="Y2823" s="86"/>
      <c r="Z2823" s="75"/>
      <c r="AB2823" s="86"/>
      <c r="AC2823" s="75"/>
      <c r="AE2823" s="86"/>
      <c r="AF2823" s="75"/>
      <c r="AH2823" s="86"/>
      <c r="AI2823" s="75"/>
      <c r="AK2823" s="86"/>
      <c r="AL2823" s="75"/>
    </row>
    <row r="2824" spans="1:38" x14ac:dyDescent="0.2">
      <c r="A2824" s="31"/>
      <c r="B2824" s="83"/>
      <c r="D2824" s="86"/>
      <c r="E2824" s="75"/>
      <c r="G2824" s="86"/>
      <c r="H2824" s="75"/>
      <c r="J2824" s="86"/>
      <c r="K2824" s="75"/>
      <c r="M2824" s="86"/>
      <c r="N2824" s="75"/>
      <c r="P2824" s="86"/>
      <c r="Q2824" s="75"/>
      <c r="S2824" s="86"/>
      <c r="T2824" s="75"/>
      <c r="V2824" s="86"/>
      <c r="W2824" s="75"/>
      <c r="Y2824" s="86"/>
      <c r="Z2824" s="75"/>
      <c r="AB2824" s="86"/>
      <c r="AC2824" s="75"/>
      <c r="AE2824" s="86"/>
      <c r="AF2824" s="75"/>
      <c r="AH2824" s="86"/>
      <c r="AI2824" s="75"/>
      <c r="AK2824" s="86"/>
      <c r="AL2824" s="75"/>
    </row>
    <row r="2825" spans="1:38" x14ac:dyDescent="0.2">
      <c r="A2825" s="31"/>
      <c r="B2825" s="83"/>
      <c r="D2825" s="86"/>
      <c r="E2825" s="75"/>
      <c r="G2825" s="86"/>
      <c r="H2825" s="75"/>
      <c r="J2825" s="86"/>
      <c r="K2825" s="75"/>
      <c r="M2825" s="86"/>
      <c r="N2825" s="75"/>
      <c r="P2825" s="86"/>
      <c r="Q2825" s="75"/>
      <c r="S2825" s="86"/>
      <c r="T2825" s="75"/>
      <c r="V2825" s="86"/>
      <c r="W2825" s="75"/>
      <c r="Y2825" s="86"/>
      <c r="Z2825" s="75"/>
      <c r="AB2825" s="86"/>
      <c r="AC2825" s="75"/>
      <c r="AE2825" s="86"/>
      <c r="AF2825" s="75"/>
      <c r="AH2825" s="86"/>
      <c r="AI2825" s="75"/>
      <c r="AK2825" s="86"/>
      <c r="AL2825" s="75"/>
    </row>
    <row r="2826" spans="1:38" x14ac:dyDescent="0.2">
      <c r="A2826" s="31"/>
      <c r="B2826" s="83"/>
      <c r="D2826" s="86"/>
      <c r="E2826" s="75"/>
      <c r="G2826" s="86"/>
      <c r="H2826" s="75"/>
      <c r="J2826" s="86"/>
      <c r="K2826" s="75"/>
      <c r="M2826" s="86"/>
      <c r="N2826" s="75"/>
      <c r="P2826" s="86"/>
      <c r="Q2826" s="75"/>
      <c r="S2826" s="86"/>
      <c r="T2826" s="75"/>
      <c r="V2826" s="86"/>
      <c r="W2826" s="75"/>
      <c r="Y2826" s="86"/>
      <c r="Z2826" s="75"/>
      <c r="AB2826" s="86"/>
      <c r="AC2826" s="75"/>
      <c r="AE2826" s="86"/>
      <c r="AF2826" s="75"/>
      <c r="AH2826" s="86"/>
      <c r="AI2826" s="75"/>
      <c r="AK2826" s="86"/>
      <c r="AL2826" s="75"/>
    </row>
    <row r="2827" spans="1:38" x14ac:dyDescent="0.2">
      <c r="A2827" s="31"/>
      <c r="B2827" s="83"/>
      <c r="D2827" s="86"/>
      <c r="E2827" s="75"/>
      <c r="G2827" s="86"/>
      <c r="H2827" s="75"/>
      <c r="J2827" s="86"/>
      <c r="K2827" s="75"/>
      <c r="M2827" s="86"/>
      <c r="N2827" s="75"/>
      <c r="P2827" s="86"/>
      <c r="Q2827" s="75"/>
      <c r="S2827" s="86"/>
      <c r="T2827" s="75"/>
      <c r="V2827" s="86"/>
      <c r="W2827" s="75"/>
      <c r="Y2827" s="86"/>
      <c r="Z2827" s="75"/>
      <c r="AB2827" s="86"/>
      <c r="AC2827" s="75"/>
      <c r="AE2827" s="86"/>
      <c r="AF2827" s="75"/>
      <c r="AH2827" s="86"/>
      <c r="AI2827" s="75"/>
      <c r="AK2827" s="86"/>
      <c r="AL2827" s="75"/>
    </row>
    <row r="2828" spans="1:38" x14ac:dyDescent="0.2">
      <c r="A2828" s="31"/>
      <c r="B2828" s="83"/>
      <c r="D2828" s="86"/>
      <c r="E2828" s="75"/>
      <c r="G2828" s="86"/>
      <c r="H2828" s="75"/>
      <c r="J2828" s="86"/>
      <c r="K2828" s="75"/>
      <c r="M2828" s="86"/>
      <c r="N2828" s="75"/>
      <c r="P2828" s="86"/>
      <c r="Q2828" s="75"/>
      <c r="S2828" s="86"/>
      <c r="T2828" s="75"/>
      <c r="V2828" s="86"/>
      <c r="W2828" s="75"/>
      <c r="Y2828" s="86"/>
      <c r="Z2828" s="75"/>
      <c r="AB2828" s="86"/>
      <c r="AC2828" s="75"/>
      <c r="AE2828" s="86"/>
      <c r="AF2828" s="75"/>
      <c r="AH2828" s="86"/>
      <c r="AI2828" s="75"/>
      <c r="AK2828" s="86"/>
      <c r="AL2828" s="75"/>
    </row>
    <row r="2829" spans="1:38" x14ac:dyDescent="0.2">
      <c r="A2829" s="31"/>
      <c r="B2829" s="83"/>
      <c r="D2829" s="86"/>
      <c r="E2829" s="75"/>
      <c r="G2829" s="86"/>
      <c r="H2829" s="75"/>
      <c r="J2829" s="86"/>
      <c r="K2829" s="75"/>
      <c r="M2829" s="86"/>
      <c r="N2829" s="75"/>
      <c r="P2829" s="86"/>
      <c r="Q2829" s="75"/>
      <c r="S2829" s="86"/>
      <c r="T2829" s="75"/>
      <c r="V2829" s="86"/>
      <c r="W2829" s="75"/>
      <c r="Y2829" s="86"/>
      <c r="Z2829" s="75"/>
      <c r="AB2829" s="86"/>
      <c r="AC2829" s="75"/>
      <c r="AE2829" s="86"/>
      <c r="AF2829" s="75"/>
      <c r="AH2829" s="86"/>
      <c r="AI2829" s="75"/>
      <c r="AK2829" s="86"/>
      <c r="AL2829" s="75"/>
    </row>
    <row r="2830" spans="1:38" x14ac:dyDescent="0.2">
      <c r="A2830" s="31"/>
      <c r="B2830" s="83"/>
      <c r="D2830" s="86"/>
      <c r="E2830" s="75"/>
      <c r="G2830" s="86"/>
      <c r="H2830" s="75"/>
      <c r="J2830" s="86"/>
      <c r="K2830" s="75"/>
      <c r="M2830" s="86"/>
      <c r="N2830" s="75"/>
      <c r="P2830" s="86"/>
      <c r="Q2830" s="75"/>
      <c r="S2830" s="86"/>
      <c r="T2830" s="75"/>
      <c r="V2830" s="86"/>
      <c r="W2830" s="75"/>
      <c r="Y2830" s="86"/>
      <c r="Z2830" s="75"/>
      <c r="AB2830" s="86"/>
      <c r="AC2830" s="75"/>
      <c r="AE2830" s="86"/>
      <c r="AF2830" s="75"/>
      <c r="AH2830" s="86"/>
      <c r="AI2830" s="75"/>
      <c r="AK2830" s="86"/>
      <c r="AL2830" s="75"/>
    </row>
    <row r="2831" spans="1:38" x14ac:dyDescent="0.2">
      <c r="A2831" s="31"/>
      <c r="B2831" s="83"/>
      <c r="D2831" s="86"/>
      <c r="E2831" s="75"/>
      <c r="G2831" s="86"/>
      <c r="H2831" s="75"/>
      <c r="J2831" s="86"/>
      <c r="K2831" s="75"/>
      <c r="M2831" s="86"/>
      <c r="N2831" s="75"/>
      <c r="P2831" s="86"/>
      <c r="Q2831" s="75"/>
      <c r="S2831" s="86"/>
      <c r="T2831" s="75"/>
      <c r="V2831" s="86"/>
      <c r="W2831" s="75"/>
      <c r="Y2831" s="86"/>
      <c r="Z2831" s="75"/>
      <c r="AB2831" s="86"/>
      <c r="AC2831" s="75"/>
      <c r="AE2831" s="86"/>
      <c r="AF2831" s="75"/>
      <c r="AH2831" s="86"/>
      <c r="AI2831" s="75"/>
      <c r="AK2831" s="86"/>
      <c r="AL2831" s="75"/>
    </row>
    <row r="2832" spans="1:38" x14ac:dyDescent="0.2">
      <c r="A2832" s="31"/>
      <c r="B2832" s="83"/>
      <c r="D2832" s="86"/>
      <c r="E2832" s="75"/>
      <c r="G2832" s="86"/>
      <c r="H2832" s="75"/>
      <c r="J2832" s="86"/>
      <c r="K2832" s="75"/>
      <c r="M2832" s="86"/>
      <c r="N2832" s="75"/>
      <c r="P2832" s="86"/>
      <c r="Q2832" s="75"/>
      <c r="S2832" s="86"/>
      <c r="T2832" s="75"/>
      <c r="V2832" s="86"/>
      <c r="W2832" s="75"/>
      <c r="Y2832" s="86"/>
      <c r="Z2832" s="75"/>
      <c r="AB2832" s="86"/>
      <c r="AC2832" s="75"/>
      <c r="AE2832" s="86"/>
      <c r="AF2832" s="75"/>
      <c r="AH2832" s="86"/>
      <c r="AI2832" s="75"/>
      <c r="AK2832" s="86"/>
      <c r="AL2832" s="75"/>
    </row>
    <row r="2833" spans="1:38" x14ac:dyDescent="0.2">
      <c r="A2833" s="31"/>
      <c r="B2833" s="83"/>
      <c r="D2833" s="86"/>
      <c r="E2833" s="75"/>
      <c r="G2833" s="86"/>
      <c r="H2833" s="75"/>
      <c r="J2833" s="86"/>
      <c r="K2833" s="75"/>
      <c r="M2833" s="86"/>
      <c r="N2833" s="75"/>
      <c r="P2833" s="86"/>
      <c r="Q2833" s="75"/>
      <c r="S2833" s="86"/>
      <c r="T2833" s="75"/>
      <c r="V2833" s="86"/>
      <c r="W2833" s="75"/>
      <c r="Y2833" s="86"/>
      <c r="Z2833" s="75"/>
      <c r="AB2833" s="86"/>
      <c r="AC2833" s="75"/>
      <c r="AE2833" s="86"/>
      <c r="AF2833" s="75"/>
      <c r="AH2833" s="86"/>
      <c r="AI2833" s="75"/>
      <c r="AK2833" s="86"/>
      <c r="AL2833" s="75"/>
    </row>
    <row r="2834" spans="1:38" x14ac:dyDescent="0.2">
      <c r="A2834" s="31"/>
      <c r="B2834" s="83"/>
      <c r="D2834" s="86"/>
      <c r="E2834" s="75"/>
      <c r="G2834" s="86"/>
      <c r="H2834" s="75"/>
      <c r="J2834" s="86"/>
      <c r="K2834" s="75"/>
      <c r="M2834" s="86"/>
      <c r="N2834" s="75"/>
      <c r="P2834" s="86"/>
      <c r="Q2834" s="75"/>
      <c r="S2834" s="86"/>
      <c r="T2834" s="75"/>
      <c r="V2834" s="86"/>
      <c r="W2834" s="75"/>
      <c r="Y2834" s="86"/>
      <c r="Z2834" s="75"/>
      <c r="AB2834" s="86"/>
      <c r="AC2834" s="75"/>
      <c r="AE2834" s="86"/>
      <c r="AF2834" s="75"/>
      <c r="AH2834" s="86"/>
      <c r="AI2834" s="75"/>
      <c r="AK2834" s="86"/>
      <c r="AL2834" s="75"/>
    </row>
    <row r="2835" spans="1:38" x14ac:dyDescent="0.2">
      <c r="A2835" s="31"/>
      <c r="B2835" s="83"/>
      <c r="D2835" s="86"/>
      <c r="E2835" s="75"/>
      <c r="G2835" s="86"/>
      <c r="H2835" s="75"/>
      <c r="J2835" s="86"/>
      <c r="K2835" s="75"/>
      <c r="M2835" s="86"/>
      <c r="N2835" s="75"/>
      <c r="P2835" s="86"/>
      <c r="Q2835" s="75"/>
      <c r="S2835" s="86"/>
      <c r="T2835" s="75"/>
      <c r="V2835" s="86"/>
      <c r="W2835" s="75"/>
      <c r="Y2835" s="86"/>
      <c r="Z2835" s="75"/>
      <c r="AB2835" s="86"/>
      <c r="AC2835" s="75"/>
      <c r="AE2835" s="86"/>
      <c r="AF2835" s="75"/>
      <c r="AH2835" s="86"/>
      <c r="AI2835" s="75"/>
      <c r="AK2835" s="86"/>
      <c r="AL2835" s="75"/>
    </row>
    <row r="2836" spans="1:38" x14ac:dyDescent="0.2">
      <c r="A2836" s="31"/>
      <c r="B2836" s="83"/>
      <c r="D2836" s="86"/>
      <c r="E2836" s="75"/>
      <c r="G2836" s="86"/>
      <c r="H2836" s="75"/>
      <c r="J2836" s="86"/>
      <c r="K2836" s="75"/>
      <c r="M2836" s="86"/>
      <c r="N2836" s="75"/>
      <c r="P2836" s="86"/>
      <c r="Q2836" s="75"/>
      <c r="S2836" s="86"/>
      <c r="T2836" s="75"/>
      <c r="V2836" s="86"/>
      <c r="W2836" s="75"/>
      <c r="Y2836" s="86"/>
      <c r="Z2836" s="75"/>
      <c r="AB2836" s="86"/>
      <c r="AC2836" s="75"/>
      <c r="AE2836" s="86"/>
      <c r="AF2836" s="75"/>
      <c r="AH2836" s="86"/>
      <c r="AI2836" s="75"/>
      <c r="AK2836" s="86"/>
      <c r="AL2836" s="75"/>
    </row>
    <row r="2837" spans="1:38" x14ac:dyDescent="0.2">
      <c r="A2837" s="31"/>
      <c r="B2837" s="83"/>
      <c r="D2837" s="86"/>
      <c r="E2837" s="75"/>
      <c r="G2837" s="86"/>
      <c r="H2837" s="75"/>
      <c r="J2837" s="86"/>
      <c r="K2837" s="75"/>
      <c r="M2837" s="86"/>
      <c r="N2837" s="75"/>
      <c r="P2837" s="86"/>
      <c r="Q2837" s="75"/>
      <c r="S2837" s="86"/>
      <c r="T2837" s="75"/>
      <c r="V2837" s="86"/>
      <c r="W2837" s="75"/>
      <c r="Y2837" s="86"/>
      <c r="Z2837" s="75"/>
      <c r="AB2837" s="86"/>
      <c r="AC2837" s="75"/>
      <c r="AE2837" s="86"/>
      <c r="AF2837" s="75"/>
      <c r="AH2837" s="86"/>
      <c r="AI2837" s="75"/>
      <c r="AK2837" s="86"/>
      <c r="AL2837" s="75"/>
    </row>
    <row r="2838" spans="1:38" x14ac:dyDescent="0.2">
      <c r="A2838" s="31"/>
      <c r="B2838" s="83"/>
      <c r="D2838" s="86"/>
      <c r="E2838" s="75"/>
      <c r="G2838" s="86"/>
      <c r="H2838" s="75"/>
      <c r="J2838" s="86"/>
      <c r="K2838" s="75"/>
      <c r="M2838" s="86"/>
      <c r="N2838" s="75"/>
      <c r="P2838" s="86"/>
      <c r="Q2838" s="75"/>
      <c r="S2838" s="86"/>
      <c r="T2838" s="75"/>
      <c r="V2838" s="86"/>
      <c r="W2838" s="75"/>
      <c r="Y2838" s="86"/>
      <c r="Z2838" s="75"/>
      <c r="AB2838" s="86"/>
      <c r="AC2838" s="75"/>
      <c r="AE2838" s="86"/>
      <c r="AF2838" s="75"/>
      <c r="AH2838" s="86"/>
      <c r="AI2838" s="75"/>
      <c r="AK2838" s="86"/>
      <c r="AL2838" s="75"/>
    </row>
    <row r="2839" spans="1:38" x14ac:dyDescent="0.2">
      <c r="A2839" s="31"/>
      <c r="B2839" s="83"/>
      <c r="D2839" s="86"/>
      <c r="E2839" s="75"/>
      <c r="G2839" s="86"/>
      <c r="H2839" s="75"/>
      <c r="J2839" s="86"/>
      <c r="K2839" s="75"/>
      <c r="M2839" s="86"/>
      <c r="N2839" s="75"/>
      <c r="P2839" s="86"/>
      <c r="Q2839" s="75"/>
      <c r="S2839" s="86"/>
      <c r="T2839" s="75"/>
      <c r="V2839" s="86"/>
      <c r="W2839" s="75"/>
      <c r="Y2839" s="86"/>
      <c r="Z2839" s="75"/>
      <c r="AB2839" s="86"/>
      <c r="AC2839" s="75"/>
      <c r="AE2839" s="86"/>
      <c r="AF2839" s="75"/>
      <c r="AH2839" s="86"/>
      <c r="AI2839" s="75"/>
      <c r="AK2839" s="86"/>
      <c r="AL2839" s="75"/>
    </row>
    <row r="2840" spans="1:38" x14ac:dyDescent="0.2">
      <c r="A2840" s="31"/>
      <c r="B2840" s="83"/>
      <c r="D2840" s="86"/>
      <c r="E2840" s="75"/>
      <c r="G2840" s="86"/>
      <c r="H2840" s="75"/>
      <c r="J2840" s="86"/>
      <c r="K2840" s="75"/>
      <c r="M2840" s="86"/>
      <c r="N2840" s="75"/>
      <c r="P2840" s="86"/>
      <c r="Q2840" s="75"/>
      <c r="S2840" s="86"/>
      <c r="T2840" s="75"/>
      <c r="V2840" s="86"/>
      <c r="W2840" s="75"/>
      <c r="Y2840" s="86"/>
      <c r="Z2840" s="75"/>
      <c r="AB2840" s="86"/>
      <c r="AC2840" s="75"/>
      <c r="AE2840" s="86"/>
      <c r="AF2840" s="75"/>
      <c r="AH2840" s="86"/>
      <c r="AI2840" s="75"/>
      <c r="AK2840" s="86"/>
      <c r="AL2840" s="75"/>
    </row>
    <row r="2841" spans="1:38" x14ac:dyDescent="0.2">
      <c r="A2841" s="31"/>
      <c r="B2841" s="83"/>
      <c r="D2841" s="86"/>
      <c r="E2841" s="75"/>
      <c r="G2841" s="86"/>
      <c r="H2841" s="75"/>
      <c r="J2841" s="86"/>
      <c r="K2841" s="75"/>
      <c r="M2841" s="86"/>
      <c r="N2841" s="75"/>
      <c r="P2841" s="86"/>
      <c r="Q2841" s="75"/>
      <c r="S2841" s="86"/>
      <c r="T2841" s="75"/>
      <c r="V2841" s="86"/>
      <c r="W2841" s="75"/>
      <c r="Y2841" s="86"/>
      <c r="Z2841" s="75"/>
      <c r="AB2841" s="86"/>
      <c r="AC2841" s="75"/>
      <c r="AE2841" s="86"/>
      <c r="AF2841" s="75"/>
      <c r="AH2841" s="86"/>
      <c r="AI2841" s="75"/>
      <c r="AK2841" s="86"/>
      <c r="AL2841" s="75"/>
    </row>
    <row r="2842" spans="1:38" x14ac:dyDescent="0.2">
      <c r="A2842" s="31"/>
      <c r="B2842" s="83"/>
      <c r="D2842" s="86"/>
      <c r="E2842" s="75"/>
      <c r="G2842" s="86"/>
      <c r="H2842" s="75"/>
      <c r="J2842" s="86"/>
      <c r="K2842" s="75"/>
      <c r="M2842" s="86"/>
      <c r="N2842" s="75"/>
      <c r="P2842" s="86"/>
      <c r="Q2842" s="75"/>
      <c r="S2842" s="86"/>
      <c r="T2842" s="75"/>
      <c r="V2842" s="86"/>
      <c r="W2842" s="75"/>
      <c r="Y2842" s="86"/>
      <c r="Z2842" s="75"/>
      <c r="AB2842" s="86"/>
      <c r="AC2842" s="75"/>
      <c r="AE2842" s="86"/>
      <c r="AF2842" s="75"/>
      <c r="AH2842" s="86"/>
      <c r="AI2842" s="75"/>
      <c r="AK2842" s="86"/>
      <c r="AL2842" s="75"/>
    </row>
    <row r="2843" spans="1:38" x14ac:dyDescent="0.2">
      <c r="A2843" s="31"/>
      <c r="B2843" s="83"/>
      <c r="D2843" s="86"/>
      <c r="E2843" s="75"/>
      <c r="G2843" s="86"/>
      <c r="H2843" s="75"/>
      <c r="J2843" s="86"/>
      <c r="K2843" s="75"/>
      <c r="M2843" s="86"/>
      <c r="N2843" s="75"/>
      <c r="P2843" s="86"/>
      <c r="Q2843" s="75"/>
      <c r="S2843" s="86"/>
      <c r="T2843" s="75"/>
      <c r="V2843" s="86"/>
      <c r="W2843" s="75"/>
      <c r="Y2843" s="86"/>
      <c r="Z2843" s="75"/>
      <c r="AB2843" s="86"/>
      <c r="AC2843" s="75"/>
      <c r="AE2843" s="86"/>
      <c r="AF2843" s="75"/>
      <c r="AH2843" s="86"/>
      <c r="AI2843" s="75"/>
      <c r="AK2843" s="86"/>
      <c r="AL2843" s="75"/>
    </row>
    <row r="2844" spans="1:38" x14ac:dyDescent="0.2">
      <c r="A2844" s="31"/>
      <c r="B2844" s="83"/>
      <c r="D2844" s="86"/>
      <c r="E2844" s="75"/>
      <c r="G2844" s="86"/>
      <c r="H2844" s="75"/>
      <c r="J2844" s="86"/>
      <c r="K2844" s="75"/>
      <c r="M2844" s="86"/>
      <c r="N2844" s="75"/>
      <c r="P2844" s="86"/>
      <c r="Q2844" s="75"/>
      <c r="S2844" s="86"/>
      <c r="T2844" s="75"/>
      <c r="V2844" s="86"/>
      <c r="W2844" s="75"/>
      <c r="Y2844" s="86"/>
      <c r="Z2844" s="75"/>
      <c r="AB2844" s="86"/>
      <c r="AC2844" s="75"/>
      <c r="AE2844" s="86"/>
      <c r="AF2844" s="75"/>
      <c r="AH2844" s="86"/>
      <c r="AI2844" s="75"/>
      <c r="AK2844" s="86"/>
      <c r="AL2844" s="75"/>
    </row>
    <row r="2845" spans="1:38" x14ac:dyDescent="0.2">
      <c r="A2845" s="31"/>
      <c r="B2845" s="83"/>
      <c r="D2845" s="86"/>
      <c r="E2845" s="75"/>
      <c r="G2845" s="86"/>
      <c r="H2845" s="75"/>
      <c r="J2845" s="86"/>
      <c r="K2845" s="75"/>
      <c r="M2845" s="86"/>
      <c r="N2845" s="75"/>
      <c r="P2845" s="86"/>
      <c r="Q2845" s="75"/>
      <c r="S2845" s="86"/>
      <c r="T2845" s="75"/>
      <c r="V2845" s="86"/>
      <c r="W2845" s="75"/>
      <c r="Y2845" s="86"/>
      <c r="Z2845" s="75"/>
      <c r="AB2845" s="86"/>
      <c r="AC2845" s="75"/>
      <c r="AE2845" s="86"/>
      <c r="AF2845" s="75"/>
      <c r="AH2845" s="86"/>
      <c r="AI2845" s="75"/>
      <c r="AK2845" s="86"/>
      <c r="AL2845" s="75"/>
    </row>
    <row r="2846" spans="1:38" x14ac:dyDescent="0.2">
      <c r="A2846" s="31"/>
      <c r="B2846" s="83"/>
      <c r="D2846" s="86"/>
      <c r="E2846" s="75"/>
      <c r="G2846" s="86"/>
      <c r="H2846" s="75"/>
      <c r="J2846" s="86"/>
      <c r="K2846" s="75"/>
      <c r="M2846" s="86"/>
      <c r="N2846" s="75"/>
      <c r="P2846" s="86"/>
      <c r="Q2846" s="75"/>
      <c r="S2846" s="86"/>
      <c r="T2846" s="75"/>
      <c r="V2846" s="86"/>
      <c r="W2846" s="75"/>
      <c r="Y2846" s="86"/>
      <c r="Z2846" s="75"/>
      <c r="AB2846" s="86"/>
      <c r="AC2846" s="75"/>
      <c r="AE2846" s="86"/>
      <c r="AF2846" s="75"/>
      <c r="AH2846" s="86"/>
      <c r="AI2846" s="75"/>
      <c r="AK2846" s="86"/>
      <c r="AL2846" s="75"/>
    </row>
    <row r="2847" spans="1:38" x14ac:dyDescent="0.2">
      <c r="A2847" s="31"/>
      <c r="B2847" s="83"/>
      <c r="D2847" s="86"/>
      <c r="E2847" s="75"/>
      <c r="G2847" s="86"/>
      <c r="H2847" s="75"/>
      <c r="J2847" s="86"/>
      <c r="K2847" s="75"/>
      <c r="M2847" s="86"/>
      <c r="N2847" s="75"/>
      <c r="P2847" s="86"/>
      <c r="Q2847" s="75"/>
      <c r="S2847" s="86"/>
      <c r="T2847" s="75"/>
      <c r="V2847" s="86"/>
      <c r="W2847" s="75"/>
      <c r="Y2847" s="86"/>
      <c r="Z2847" s="75"/>
      <c r="AB2847" s="86"/>
      <c r="AC2847" s="75"/>
      <c r="AE2847" s="86"/>
      <c r="AF2847" s="75"/>
      <c r="AH2847" s="86"/>
      <c r="AI2847" s="75"/>
      <c r="AK2847" s="86"/>
      <c r="AL2847" s="75"/>
    </row>
    <row r="2848" spans="1:38" x14ac:dyDescent="0.2">
      <c r="A2848" s="31"/>
      <c r="B2848" s="83"/>
      <c r="D2848" s="86"/>
      <c r="E2848" s="75"/>
      <c r="G2848" s="86"/>
      <c r="H2848" s="75"/>
      <c r="J2848" s="86"/>
      <c r="K2848" s="75"/>
      <c r="M2848" s="86"/>
      <c r="N2848" s="75"/>
      <c r="P2848" s="86"/>
      <c r="Q2848" s="75"/>
      <c r="S2848" s="86"/>
      <c r="T2848" s="75"/>
      <c r="V2848" s="86"/>
      <c r="W2848" s="75"/>
      <c r="Y2848" s="86"/>
      <c r="Z2848" s="75"/>
      <c r="AB2848" s="86"/>
      <c r="AC2848" s="75"/>
      <c r="AE2848" s="86"/>
      <c r="AF2848" s="75"/>
      <c r="AH2848" s="86"/>
      <c r="AI2848" s="75"/>
      <c r="AK2848" s="86"/>
      <c r="AL2848" s="75"/>
    </row>
    <row r="2849" spans="1:38" x14ac:dyDescent="0.2">
      <c r="A2849" s="31"/>
      <c r="B2849" s="83"/>
      <c r="D2849" s="86"/>
      <c r="E2849" s="75"/>
      <c r="G2849" s="86"/>
      <c r="H2849" s="75"/>
      <c r="J2849" s="86"/>
      <c r="K2849" s="75"/>
      <c r="M2849" s="86"/>
      <c r="N2849" s="75"/>
      <c r="P2849" s="86"/>
      <c r="Q2849" s="75"/>
      <c r="S2849" s="86"/>
      <c r="T2849" s="75"/>
      <c r="V2849" s="86"/>
      <c r="W2849" s="75"/>
      <c r="Y2849" s="86"/>
      <c r="Z2849" s="75"/>
      <c r="AB2849" s="86"/>
      <c r="AC2849" s="75"/>
      <c r="AE2849" s="86"/>
      <c r="AF2849" s="75"/>
      <c r="AH2849" s="86"/>
      <c r="AI2849" s="75"/>
      <c r="AK2849" s="86"/>
      <c r="AL2849" s="75"/>
    </row>
    <row r="2850" spans="1:38" x14ac:dyDescent="0.2">
      <c r="A2850" s="31"/>
      <c r="B2850" s="83"/>
      <c r="D2850" s="86"/>
      <c r="E2850" s="75"/>
      <c r="G2850" s="86"/>
      <c r="H2850" s="75"/>
      <c r="J2850" s="86"/>
      <c r="K2850" s="75"/>
      <c r="M2850" s="86"/>
      <c r="N2850" s="75"/>
      <c r="P2850" s="86"/>
      <c r="Q2850" s="75"/>
      <c r="S2850" s="86"/>
      <c r="T2850" s="75"/>
      <c r="V2850" s="86"/>
      <c r="W2850" s="75"/>
      <c r="Y2850" s="86"/>
      <c r="Z2850" s="75"/>
      <c r="AB2850" s="86"/>
      <c r="AC2850" s="75"/>
      <c r="AE2850" s="86"/>
      <c r="AF2850" s="75"/>
      <c r="AH2850" s="86"/>
      <c r="AI2850" s="75"/>
      <c r="AK2850" s="86"/>
      <c r="AL2850" s="75"/>
    </row>
    <row r="2851" spans="1:38" x14ac:dyDescent="0.2">
      <c r="A2851" s="31"/>
      <c r="B2851" s="83"/>
      <c r="D2851" s="86"/>
      <c r="E2851" s="75"/>
      <c r="G2851" s="86"/>
      <c r="H2851" s="75"/>
      <c r="J2851" s="86"/>
      <c r="K2851" s="75"/>
      <c r="M2851" s="86"/>
      <c r="N2851" s="75"/>
      <c r="P2851" s="86"/>
      <c r="Q2851" s="75"/>
      <c r="S2851" s="86"/>
      <c r="T2851" s="75"/>
      <c r="V2851" s="86"/>
      <c r="W2851" s="75"/>
      <c r="Y2851" s="86"/>
      <c r="Z2851" s="75"/>
      <c r="AB2851" s="86"/>
      <c r="AC2851" s="75"/>
      <c r="AE2851" s="86"/>
      <c r="AF2851" s="75"/>
      <c r="AH2851" s="86"/>
      <c r="AI2851" s="75"/>
      <c r="AK2851" s="86"/>
      <c r="AL2851" s="75"/>
    </row>
    <row r="2852" spans="1:38" x14ac:dyDescent="0.2">
      <c r="A2852" s="31"/>
      <c r="B2852" s="83"/>
      <c r="D2852" s="86"/>
      <c r="E2852" s="75"/>
      <c r="G2852" s="86"/>
      <c r="H2852" s="75"/>
      <c r="J2852" s="86"/>
      <c r="K2852" s="75"/>
      <c r="M2852" s="86"/>
      <c r="N2852" s="75"/>
      <c r="P2852" s="86"/>
      <c r="Q2852" s="75"/>
      <c r="S2852" s="86"/>
      <c r="T2852" s="75"/>
      <c r="V2852" s="86"/>
      <c r="W2852" s="75"/>
      <c r="Y2852" s="86"/>
      <c r="Z2852" s="75"/>
      <c r="AB2852" s="86"/>
      <c r="AC2852" s="75"/>
      <c r="AE2852" s="86"/>
      <c r="AF2852" s="75"/>
      <c r="AH2852" s="86"/>
      <c r="AI2852" s="75"/>
      <c r="AK2852" s="86"/>
      <c r="AL2852" s="75"/>
    </row>
    <row r="2853" spans="1:38" x14ac:dyDescent="0.2">
      <c r="A2853" s="31"/>
      <c r="B2853" s="83"/>
      <c r="D2853" s="86"/>
      <c r="E2853" s="75"/>
      <c r="G2853" s="86"/>
      <c r="H2853" s="75"/>
      <c r="J2853" s="86"/>
      <c r="K2853" s="75"/>
      <c r="M2853" s="86"/>
      <c r="N2853" s="75"/>
      <c r="P2853" s="86"/>
      <c r="Q2853" s="75"/>
      <c r="S2853" s="86"/>
      <c r="T2853" s="75"/>
      <c r="V2853" s="86"/>
      <c r="W2853" s="75"/>
      <c r="Y2853" s="86"/>
      <c r="Z2853" s="75"/>
      <c r="AB2853" s="86"/>
      <c r="AC2853" s="75"/>
      <c r="AE2853" s="86"/>
      <c r="AF2853" s="75"/>
      <c r="AH2853" s="86"/>
      <c r="AI2853" s="75"/>
      <c r="AK2853" s="86"/>
      <c r="AL2853" s="75"/>
    </row>
    <row r="2854" spans="1:38" x14ac:dyDescent="0.2">
      <c r="A2854" s="31"/>
      <c r="B2854" s="83"/>
      <c r="D2854" s="86"/>
      <c r="E2854" s="75"/>
      <c r="G2854" s="86"/>
      <c r="H2854" s="75"/>
      <c r="J2854" s="86"/>
      <c r="K2854" s="75"/>
      <c r="M2854" s="86"/>
      <c r="N2854" s="75"/>
      <c r="P2854" s="86"/>
      <c r="Q2854" s="75"/>
      <c r="S2854" s="86"/>
      <c r="T2854" s="75"/>
      <c r="V2854" s="86"/>
      <c r="W2854" s="75"/>
      <c r="Y2854" s="86"/>
      <c r="Z2854" s="75"/>
      <c r="AB2854" s="86"/>
      <c r="AC2854" s="75"/>
      <c r="AE2854" s="86"/>
      <c r="AF2854" s="75"/>
      <c r="AH2854" s="86"/>
      <c r="AI2854" s="75"/>
      <c r="AK2854" s="86"/>
      <c r="AL2854" s="75"/>
    </row>
    <row r="2855" spans="1:38" x14ac:dyDescent="0.2">
      <c r="A2855" s="31"/>
      <c r="B2855" s="83"/>
      <c r="D2855" s="86"/>
      <c r="E2855" s="75"/>
      <c r="G2855" s="86"/>
      <c r="H2855" s="75"/>
      <c r="J2855" s="86"/>
      <c r="K2855" s="75"/>
      <c r="M2855" s="86"/>
      <c r="N2855" s="75"/>
      <c r="P2855" s="86"/>
      <c r="Q2855" s="75"/>
      <c r="S2855" s="86"/>
      <c r="T2855" s="75"/>
      <c r="V2855" s="86"/>
      <c r="W2855" s="75"/>
      <c r="Y2855" s="86"/>
      <c r="Z2855" s="75"/>
      <c r="AB2855" s="86"/>
      <c r="AC2855" s="75"/>
      <c r="AE2855" s="86"/>
      <c r="AF2855" s="75"/>
      <c r="AH2855" s="86"/>
      <c r="AI2855" s="75"/>
      <c r="AK2855" s="86"/>
      <c r="AL2855" s="75"/>
    </row>
    <row r="2856" spans="1:38" x14ac:dyDescent="0.2">
      <c r="A2856" s="31"/>
      <c r="B2856" s="83"/>
      <c r="D2856" s="86"/>
      <c r="E2856" s="75"/>
      <c r="G2856" s="86"/>
      <c r="H2856" s="75"/>
      <c r="J2856" s="86"/>
      <c r="K2856" s="75"/>
      <c r="M2856" s="86"/>
      <c r="N2856" s="75"/>
      <c r="P2856" s="86"/>
      <c r="Q2856" s="75"/>
      <c r="S2856" s="86"/>
      <c r="T2856" s="75"/>
      <c r="V2856" s="86"/>
      <c r="W2856" s="75"/>
      <c r="Y2856" s="86"/>
      <c r="Z2856" s="75"/>
      <c r="AB2856" s="86"/>
      <c r="AC2856" s="75"/>
      <c r="AE2856" s="86"/>
      <c r="AF2856" s="75"/>
      <c r="AH2856" s="86"/>
      <c r="AI2856" s="75"/>
      <c r="AK2856" s="86"/>
      <c r="AL2856" s="75"/>
    </row>
    <row r="2857" spans="1:38" x14ac:dyDescent="0.2">
      <c r="A2857" s="31"/>
      <c r="B2857" s="83"/>
      <c r="D2857" s="86"/>
      <c r="E2857" s="75"/>
      <c r="G2857" s="86"/>
      <c r="H2857" s="75"/>
      <c r="J2857" s="86"/>
      <c r="K2857" s="75"/>
      <c r="M2857" s="86"/>
      <c r="N2857" s="75"/>
      <c r="P2857" s="86"/>
      <c r="Q2857" s="75"/>
      <c r="S2857" s="86"/>
      <c r="T2857" s="75"/>
      <c r="V2857" s="86"/>
      <c r="W2857" s="75"/>
      <c r="Y2857" s="86"/>
      <c r="Z2857" s="75"/>
      <c r="AB2857" s="86"/>
      <c r="AC2857" s="75"/>
      <c r="AE2857" s="86"/>
      <c r="AF2857" s="75"/>
      <c r="AH2857" s="86"/>
      <c r="AI2857" s="75"/>
      <c r="AK2857" s="86"/>
      <c r="AL2857" s="75"/>
    </row>
    <row r="2858" spans="1:38" x14ac:dyDescent="0.2">
      <c r="A2858" s="31"/>
      <c r="B2858" s="83"/>
      <c r="D2858" s="86"/>
      <c r="E2858" s="75"/>
      <c r="G2858" s="86"/>
      <c r="H2858" s="75"/>
      <c r="J2858" s="86"/>
      <c r="K2858" s="75"/>
      <c r="M2858" s="86"/>
      <c r="N2858" s="75"/>
      <c r="P2858" s="86"/>
      <c r="Q2858" s="75"/>
      <c r="S2858" s="86"/>
      <c r="T2858" s="75"/>
      <c r="V2858" s="86"/>
      <c r="W2858" s="75"/>
      <c r="Y2858" s="86"/>
      <c r="Z2858" s="75"/>
      <c r="AB2858" s="86"/>
      <c r="AC2858" s="75"/>
      <c r="AE2858" s="86"/>
      <c r="AF2858" s="75"/>
      <c r="AH2858" s="86"/>
      <c r="AI2858" s="75"/>
      <c r="AK2858" s="86"/>
      <c r="AL2858" s="75"/>
    </row>
    <row r="2859" spans="1:38" x14ac:dyDescent="0.2">
      <c r="A2859" s="31"/>
      <c r="B2859" s="83"/>
      <c r="D2859" s="86"/>
      <c r="E2859" s="75"/>
      <c r="G2859" s="86"/>
      <c r="H2859" s="75"/>
      <c r="J2859" s="86"/>
      <c r="K2859" s="75"/>
      <c r="M2859" s="86"/>
      <c r="N2859" s="75"/>
      <c r="P2859" s="86"/>
      <c r="Q2859" s="75"/>
      <c r="S2859" s="86"/>
      <c r="T2859" s="75"/>
      <c r="V2859" s="86"/>
      <c r="W2859" s="75"/>
      <c r="Y2859" s="86"/>
      <c r="Z2859" s="75"/>
      <c r="AB2859" s="86"/>
      <c r="AC2859" s="75"/>
      <c r="AE2859" s="86"/>
      <c r="AF2859" s="75"/>
      <c r="AH2859" s="86"/>
      <c r="AI2859" s="75"/>
      <c r="AK2859" s="86"/>
      <c r="AL2859" s="75"/>
    </row>
    <row r="2860" spans="1:38" x14ac:dyDescent="0.2">
      <c r="A2860" s="31"/>
      <c r="B2860" s="83"/>
      <c r="D2860" s="86"/>
      <c r="E2860" s="75"/>
      <c r="G2860" s="86"/>
      <c r="H2860" s="75"/>
      <c r="J2860" s="86"/>
      <c r="K2860" s="75"/>
      <c r="M2860" s="86"/>
      <c r="N2860" s="75"/>
      <c r="P2860" s="86"/>
      <c r="Q2860" s="75"/>
      <c r="S2860" s="86"/>
      <c r="T2860" s="75"/>
      <c r="V2860" s="86"/>
      <c r="W2860" s="75"/>
      <c r="Y2860" s="86"/>
      <c r="Z2860" s="75"/>
      <c r="AB2860" s="86"/>
      <c r="AC2860" s="75"/>
      <c r="AE2860" s="86"/>
      <c r="AF2860" s="75"/>
      <c r="AH2860" s="86"/>
      <c r="AI2860" s="75"/>
      <c r="AK2860" s="86"/>
      <c r="AL2860" s="75"/>
    </row>
    <row r="2861" spans="1:38" x14ac:dyDescent="0.2">
      <c r="A2861" s="31"/>
      <c r="B2861" s="83"/>
      <c r="D2861" s="86"/>
      <c r="E2861" s="75"/>
      <c r="G2861" s="86"/>
      <c r="H2861" s="75"/>
      <c r="J2861" s="86"/>
      <c r="K2861" s="75"/>
      <c r="M2861" s="86"/>
      <c r="N2861" s="75"/>
      <c r="P2861" s="86"/>
      <c r="Q2861" s="75"/>
      <c r="S2861" s="86"/>
      <c r="T2861" s="75"/>
      <c r="V2861" s="86"/>
      <c r="W2861" s="75"/>
      <c r="Y2861" s="86"/>
      <c r="Z2861" s="75"/>
      <c r="AB2861" s="86"/>
      <c r="AC2861" s="75"/>
      <c r="AE2861" s="86"/>
      <c r="AF2861" s="75"/>
      <c r="AH2861" s="86"/>
      <c r="AI2861" s="75"/>
      <c r="AK2861" s="86"/>
      <c r="AL2861" s="75"/>
    </row>
    <row r="2862" spans="1:38" x14ac:dyDescent="0.2">
      <c r="A2862" s="31"/>
      <c r="B2862" s="83"/>
      <c r="D2862" s="86"/>
      <c r="E2862" s="75"/>
      <c r="G2862" s="86"/>
      <c r="H2862" s="75"/>
      <c r="J2862" s="86"/>
      <c r="K2862" s="75"/>
      <c r="M2862" s="86"/>
      <c r="N2862" s="75"/>
      <c r="P2862" s="86"/>
      <c r="Q2862" s="75"/>
      <c r="S2862" s="86"/>
      <c r="T2862" s="75"/>
      <c r="V2862" s="86"/>
      <c r="W2862" s="75"/>
      <c r="Y2862" s="86"/>
      <c r="Z2862" s="75"/>
      <c r="AB2862" s="86"/>
      <c r="AC2862" s="75"/>
      <c r="AE2862" s="86"/>
      <c r="AF2862" s="75"/>
      <c r="AH2862" s="86"/>
      <c r="AI2862" s="75"/>
      <c r="AK2862" s="86"/>
      <c r="AL2862" s="75"/>
    </row>
    <row r="2863" spans="1:38" x14ac:dyDescent="0.2">
      <c r="A2863" s="31"/>
      <c r="B2863" s="83"/>
      <c r="D2863" s="86"/>
      <c r="E2863" s="75"/>
      <c r="G2863" s="86"/>
      <c r="H2863" s="75"/>
      <c r="J2863" s="86"/>
      <c r="K2863" s="75"/>
      <c r="M2863" s="86"/>
      <c r="N2863" s="75"/>
      <c r="P2863" s="86"/>
      <c r="Q2863" s="75"/>
      <c r="S2863" s="86"/>
      <c r="T2863" s="75"/>
      <c r="V2863" s="86"/>
      <c r="W2863" s="75"/>
      <c r="Y2863" s="86"/>
      <c r="Z2863" s="75"/>
      <c r="AB2863" s="86"/>
      <c r="AC2863" s="75"/>
      <c r="AE2863" s="86"/>
      <c r="AF2863" s="75"/>
      <c r="AH2863" s="86"/>
      <c r="AI2863" s="75"/>
      <c r="AK2863" s="86"/>
      <c r="AL2863" s="75"/>
    </row>
    <row r="2864" spans="1:38" x14ac:dyDescent="0.2">
      <c r="A2864" s="31"/>
      <c r="B2864" s="83"/>
      <c r="D2864" s="86"/>
      <c r="E2864" s="75"/>
      <c r="G2864" s="86"/>
      <c r="H2864" s="75"/>
      <c r="J2864" s="86"/>
      <c r="K2864" s="75"/>
      <c r="M2864" s="86"/>
      <c r="N2864" s="75"/>
      <c r="P2864" s="86"/>
      <c r="Q2864" s="75"/>
      <c r="S2864" s="86"/>
      <c r="T2864" s="75"/>
      <c r="V2864" s="86"/>
      <c r="W2864" s="75"/>
      <c r="Y2864" s="86"/>
      <c r="Z2864" s="75"/>
      <c r="AB2864" s="86"/>
      <c r="AC2864" s="75"/>
      <c r="AE2864" s="86"/>
      <c r="AF2864" s="75"/>
      <c r="AH2864" s="86"/>
      <c r="AI2864" s="75"/>
      <c r="AK2864" s="86"/>
      <c r="AL2864" s="75"/>
    </row>
    <row r="2865" spans="1:38" x14ac:dyDescent="0.2">
      <c r="A2865" s="31"/>
      <c r="B2865" s="83"/>
      <c r="D2865" s="86"/>
      <c r="E2865" s="75"/>
      <c r="G2865" s="86"/>
      <c r="H2865" s="75"/>
      <c r="J2865" s="86"/>
      <c r="K2865" s="75"/>
      <c r="M2865" s="86"/>
      <c r="N2865" s="75"/>
      <c r="P2865" s="86"/>
      <c r="Q2865" s="75"/>
      <c r="S2865" s="86"/>
      <c r="T2865" s="75"/>
      <c r="V2865" s="86"/>
      <c r="W2865" s="75"/>
      <c r="Y2865" s="86"/>
      <c r="Z2865" s="75"/>
      <c r="AB2865" s="86"/>
      <c r="AC2865" s="75"/>
      <c r="AE2865" s="86"/>
      <c r="AF2865" s="75"/>
      <c r="AH2865" s="86"/>
      <c r="AI2865" s="75"/>
      <c r="AK2865" s="86"/>
      <c r="AL2865" s="75"/>
    </row>
    <row r="2866" spans="1:38" x14ac:dyDescent="0.2">
      <c r="A2866" s="31"/>
      <c r="B2866" s="83"/>
      <c r="D2866" s="86"/>
      <c r="E2866" s="75"/>
      <c r="G2866" s="86"/>
      <c r="H2866" s="75"/>
      <c r="J2866" s="86"/>
      <c r="K2866" s="75"/>
      <c r="M2866" s="86"/>
      <c r="N2866" s="75"/>
      <c r="P2866" s="86"/>
      <c r="Q2866" s="75"/>
      <c r="S2866" s="86"/>
      <c r="T2866" s="75"/>
      <c r="V2866" s="86"/>
      <c r="W2866" s="75"/>
      <c r="Y2866" s="86"/>
      <c r="Z2866" s="75"/>
      <c r="AB2866" s="86"/>
      <c r="AC2866" s="75"/>
      <c r="AE2866" s="86"/>
      <c r="AF2866" s="75"/>
      <c r="AH2866" s="86"/>
      <c r="AI2866" s="75"/>
      <c r="AK2866" s="86"/>
      <c r="AL2866" s="75"/>
    </row>
    <row r="2867" spans="1:38" x14ac:dyDescent="0.2">
      <c r="A2867" s="31"/>
      <c r="B2867" s="83"/>
      <c r="D2867" s="86"/>
      <c r="E2867" s="75"/>
      <c r="G2867" s="86"/>
      <c r="H2867" s="75"/>
      <c r="J2867" s="86"/>
      <c r="K2867" s="75"/>
      <c r="M2867" s="86"/>
      <c r="N2867" s="75"/>
      <c r="P2867" s="86"/>
      <c r="Q2867" s="75"/>
      <c r="S2867" s="86"/>
      <c r="T2867" s="75"/>
      <c r="V2867" s="86"/>
      <c r="W2867" s="75"/>
      <c r="Y2867" s="86"/>
      <c r="Z2867" s="75"/>
      <c r="AB2867" s="86"/>
      <c r="AC2867" s="75"/>
      <c r="AE2867" s="86"/>
      <c r="AF2867" s="75"/>
      <c r="AH2867" s="86"/>
      <c r="AI2867" s="75"/>
      <c r="AK2867" s="86"/>
      <c r="AL2867" s="75"/>
    </row>
    <row r="2868" spans="1:38" x14ac:dyDescent="0.2">
      <c r="A2868" s="31"/>
      <c r="B2868" s="83"/>
      <c r="D2868" s="86"/>
      <c r="E2868" s="75"/>
      <c r="G2868" s="86"/>
      <c r="H2868" s="75"/>
      <c r="J2868" s="86"/>
      <c r="K2868" s="75"/>
      <c r="M2868" s="86"/>
      <c r="N2868" s="75"/>
      <c r="P2868" s="86"/>
      <c r="Q2868" s="75"/>
      <c r="S2868" s="86"/>
      <c r="T2868" s="75"/>
      <c r="V2868" s="86"/>
      <c r="W2868" s="75"/>
      <c r="Y2868" s="86"/>
      <c r="Z2868" s="75"/>
      <c r="AB2868" s="86"/>
      <c r="AC2868" s="75"/>
      <c r="AE2868" s="86"/>
      <c r="AF2868" s="75"/>
      <c r="AH2868" s="86"/>
      <c r="AI2868" s="75"/>
      <c r="AK2868" s="86"/>
      <c r="AL2868" s="75"/>
    </row>
    <row r="2869" spans="1:38" x14ac:dyDescent="0.2">
      <c r="A2869" s="31"/>
      <c r="B2869" s="83"/>
      <c r="D2869" s="86"/>
      <c r="E2869" s="75"/>
      <c r="G2869" s="86"/>
      <c r="H2869" s="75"/>
      <c r="J2869" s="86"/>
      <c r="K2869" s="75"/>
      <c r="M2869" s="86"/>
      <c r="N2869" s="75"/>
      <c r="P2869" s="86"/>
      <c r="Q2869" s="75"/>
      <c r="S2869" s="86"/>
      <c r="T2869" s="75"/>
      <c r="V2869" s="86"/>
      <c r="W2869" s="75"/>
      <c r="Y2869" s="86"/>
      <c r="Z2869" s="75"/>
      <c r="AB2869" s="86"/>
      <c r="AC2869" s="75"/>
      <c r="AE2869" s="86"/>
      <c r="AF2869" s="75"/>
      <c r="AH2869" s="86"/>
      <c r="AI2869" s="75"/>
      <c r="AK2869" s="86"/>
      <c r="AL2869" s="75"/>
    </row>
    <row r="2870" spans="1:38" x14ac:dyDescent="0.2">
      <c r="A2870" s="31"/>
      <c r="B2870" s="83"/>
      <c r="D2870" s="86"/>
      <c r="E2870" s="75"/>
      <c r="G2870" s="86"/>
      <c r="H2870" s="75"/>
      <c r="J2870" s="86"/>
      <c r="K2870" s="75"/>
      <c r="M2870" s="86"/>
      <c r="N2870" s="75"/>
      <c r="P2870" s="86"/>
      <c r="Q2870" s="75"/>
      <c r="S2870" s="86"/>
      <c r="T2870" s="75"/>
      <c r="V2870" s="86"/>
      <c r="W2870" s="75"/>
      <c r="Y2870" s="86"/>
      <c r="Z2870" s="75"/>
      <c r="AB2870" s="86"/>
      <c r="AC2870" s="75"/>
      <c r="AE2870" s="86"/>
      <c r="AF2870" s="75"/>
      <c r="AH2870" s="86"/>
      <c r="AI2870" s="75"/>
      <c r="AK2870" s="86"/>
      <c r="AL2870" s="75"/>
    </row>
    <row r="2871" spans="1:38" x14ac:dyDescent="0.2">
      <c r="A2871" s="31"/>
      <c r="B2871" s="83"/>
      <c r="D2871" s="86"/>
      <c r="E2871" s="75"/>
      <c r="G2871" s="86"/>
      <c r="H2871" s="75"/>
      <c r="J2871" s="86"/>
      <c r="K2871" s="75"/>
      <c r="M2871" s="86"/>
      <c r="N2871" s="75"/>
      <c r="P2871" s="86"/>
      <c r="Q2871" s="75"/>
      <c r="S2871" s="86"/>
      <c r="T2871" s="75"/>
      <c r="V2871" s="86"/>
      <c r="W2871" s="75"/>
      <c r="Y2871" s="86"/>
      <c r="Z2871" s="75"/>
      <c r="AB2871" s="86"/>
      <c r="AC2871" s="75"/>
      <c r="AE2871" s="86"/>
      <c r="AF2871" s="75"/>
      <c r="AH2871" s="86"/>
      <c r="AI2871" s="75"/>
      <c r="AK2871" s="86"/>
      <c r="AL2871" s="75"/>
    </row>
    <row r="2872" spans="1:38" x14ac:dyDescent="0.2">
      <c r="A2872" s="31"/>
      <c r="B2872" s="83"/>
      <c r="D2872" s="86"/>
      <c r="E2872" s="75"/>
      <c r="G2872" s="86"/>
      <c r="H2872" s="75"/>
      <c r="J2872" s="86"/>
      <c r="K2872" s="75"/>
      <c r="M2872" s="86"/>
      <c r="N2872" s="75"/>
      <c r="P2872" s="86"/>
      <c r="Q2872" s="75"/>
      <c r="S2872" s="86"/>
      <c r="T2872" s="75"/>
      <c r="V2872" s="86"/>
      <c r="W2872" s="75"/>
      <c r="Y2872" s="86"/>
      <c r="Z2872" s="75"/>
      <c r="AB2872" s="86"/>
      <c r="AC2872" s="75"/>
      <c r="AE2872" s="86"/>
      <c r="AF2872" s="75"/>
      <c r="AH2872" s="86"/>
      <c r="AI2872" s="75"/>
      <c r="AK2872" s="86"/>
      <c r="AL2872" s="75"/>
    </row>
    <row r="2873" spans="1:38" x14ac:dyDescent="0.2">
      <c r="A2873" s="31"/>
      <c r="B2873" s="83"/>
      <c r="D2873" s="86"/>
      <c r="E2873" s="75"/>
      <c r="G2873" s="86"/>
      <c r="H2873" s="75"/>
      <c r="J2873" s="86"/>
      <c r="K2873" s="75"/>
      <c r="M2873" s="86"/>
      <c r="N2873" s="75"/>
      <c r="P2873" s="86"/>
      <c r="Q2873" s="75"/>
      <c r="S2873" s="86"/>
      <c r="T2873" s="75"/>
      <c r="V2873" s="86"/>
      <c r="W2873" s="75"/>
      <c r="Y2873" s="86"/>
      <c r="Z2873" s="75"/>
      <c r="AB2873" s="86"/>
      <c r="AC2873" s="75"/>
      <c r="AE2873" s="86"/>
      <c r="AF2873" s="75"/>
      <c r="AH2873" s="86"/>
      <c r="AI2873" s="75"/>
      <c r="AK2873" s="86"/>
      <c r="AL2873" s="75"/>
    </row>
    <row r="2874" spans="1:38" x14ac:dyDescent="0.2">
      <c r="A2874" s="31"/>
      <c r="B2874" s="83"/>
      <c r="D2874" s="86"/>
      <c r="E2874" s="75"/>
      <c r="G2874" s="86"/>
      <c r="H2874" s="75"/>
      <c r="J2874" s="86"/>
      <c r="K2874" s="75"/>
      <c r="M2874" s="86"/>
      <c r="N2874" s="75"/>
      <c r="P2874" s="86"/>
      <c r="Q2874" s="75"/>
      <c r="S2874" s="86"/>
      <c r="T2874" s="75"/>
      <c r="V2874" s="86"/>
      <c r="W2874" s="75"/>
      <c r="Y2874" s="86"/>
      <c r="Z2874" s="75"/>
      <c r="AB2874" s="86"/>
      <c r="AC2874" s="75"/>
      <c r="AE2874" s="86"/>
      <c r="AF2874" s="75"/>
      <c r="AH2874" s="86"/>
      <c r="AI2874" s="75"/>
      <c r="AK2874" s="86"/>
      <c r="AL2874" s="75"/>
    </row>
    <row r="2875" spans="1:38" x14ac:dyDescent="0.2">
      <c r="A2875" s="31"/>
      <c r="B2875" s="83"/>
      <c r="D2875" s="86"/>
      <c r="E2875" s="75"/>
      <c r="G2875" s="86"/>
      <c r="H2875" s="75"/>
      <c r="J2875" s="86"/>
      <c r="K2875" s="75"/>
      <c r="M2875" s="86"/>
      <c r="N2875" s="75"/>
      <c r="P2875" s="86"/>
      <c r="Q2875" s="75"/>
      <c r="S2875" s="86"/>
      <c r="T2875" s="75"/>
      <c r="V2875" s="86"/>
      <c r="W2875" s="75"/>
      <c r="Y2875" s="86"/>
      <c r="Z2875" s="75"/>
      <c r="AB2875" s="86"/>
      <c r="AC2875" s="75"/>
      <c r="AE2875" s="86"/>
      <c r="AF2875" s="75"/>
      <c r="AH2875" s="86"/>
      <c r="AI2875" s="75"/>
      <c r="AK2875" s="86"/>
      <c r="AL2875" s="75"/>
    </row>
    <row r="2876" spans="1:38" x14ac:dyDescent="0.2">
      <c r="A2876" s="31"/>
      <c r="B2876" s="83"/>
      <c r="D2876" s="86"/>
      <c r="E2876" s="75"/>
      <c r="G2876" s="86"/>
      <c r="H2876" s="75"/>
      <c r="J2876" s="86"/>
      <c r="K2876" s="75"/>
      <c r="M2876" s="86"/>
      <c r="N2876" s="75"/>
      <c r="P2876" s="86"/>
      <c r="Q2876" s="75"/>
      <c r="S2876" s="86"/>
      <c r="T2876" s="75"/>
      <c r="V2876" s="86"/>
      <c r="W2876" s="75"/>
      <c r="Y2876" s="86"/>
      <c r="Z2876" s="75"/>
      <c r="AB2876" s="86"/>
      <c r="AC2876" s="75"/>
      <c r="AE2876" s="86"/>
      <c r="AF2876" s="75"/>
      <c r="AH2876" s="86"/>
      <c r="AI2876" s="75"/>
      <c r="AK2876" s="86"/>
      <c r="AL2876" s="75"/>
    </row>
    <row r="2877" spans="1:38" x14ac:dyDescent="0.2">
      <c r="A2877" s="31"/>
      <c r="B2877" s="83"/>
      <c r="D2877" s="86"/>
      <c r="E2877" s="75"/>
      <c r="G2877" s="86"/>
      <c r="H2877" s="75"/>
      <c r="J2877" s="86"/>
      <c r="K2877" s="75"/>
      <c r="M2877" s="86"/>
      <c r="N2877" s="75"/>
      <c r="P2877" s="86"/>
      <c r="Q2877" s="75"/>
      <c r="S2877" s="86"/>
      <c r="T2877" s="75"/>
      <c r="V2877" s="86"/>
      <c r="W2877" s="75"/>
      <c r="Y2877" s="86"/>
      <c r="Z2877" s="75"/>
      <c r="AB2877" s="86"/>
      <c r="AC2877" s="75"/>
      <c r="AE2877" s="86"/>
      <c r="AF2877" s="75"/>
      <c r="AH2877" s="86"/>
      <c r="AI2877" s="75"/>
      <c r="AK2877" s="86"/>
      <c r="AL2877" s="75"/>
    </row>
    <row r="2878" spans="1:38" x14ac:dyDescent="0.2">
      <c r="A2878" s="31"/>
      <c r="B2878" s="83"/>
      <c r="D2878" s="86"/>
      <c r="E2878" s="75"/>
      <c r="G2878" s="86"/>
      <c r="H2878" s="75"/>
      <c r="J2878" s="86"/>
      <c r="K2878" s="75"/>
      <c r="M2878" s="86"/>
      <c r="N2878" s="75"/>
      <c r="P2878" s="86"/>
      <c r="Q2878" s="75"/>
      <c r="S2878" s="86"/>
      <c r="T2878" s="75"/>
      <c r="V2878" s="86"/>
      <c r="W2878" s="75"/>
      <c r="Y2878" s="86"/>
      <c r="Z2878" s="75"/>
      <c r="AB2878" s="86"/>
      <c r="AC2878" s="75"/>
      <c r="AE2878" s="86"/>
      <c r="AF2878" s="75"/>
      <c r="AH2878" s="86"/>
      <c r="AI2878" s="75"/>
      <c r="AK2878" s="86"/>
      <c r="AL2878" s="75"/>
    </row>
    <row r="2879" spans="1:38" x14ac:dyDescent="0.2">
      <c r="A2879" s="31"/>
      <c r="B2879" s="83"/>
      <c r="D2879" s="86"/>
      <c r="E2879" s="75"/>
      <c r="G2879" s="86"/>
      <c r="H2879" s="75"/>
      <c r="J2879" s="86"/>
      <c r="K2879" s="75"/>
      <c r="M2879" s="86"/>
      <c r="N2879" s="75"/>
      <c r="P2879" s="86"/>
      <c r="Q2879" s="75"/>
      <c r="S2879" s="86"/>
      <c r="T2879" s="75"/>
      <c r="V2879" s="86"/>
      <c r="W2879" s="75"/>
      <c r="Y2879" s="86"/>
      <c r="Z2879" s="75"/>
      <c r="AB2879" s="86"/>
      <c r="AC2879" s="75"/>
      <c r="AE2879" s="86"/>
      <c r="AF2879" s="75"/>
      <c r="AH2879" s="86"/>
      <c r="AI2879" s="75"/>
      <c r="AK2879" s="86"/>
      <c r="AL2879" s="75"/>
    </row>
    <row r="2880" spans="1:38" x14ac:dyDescent="0.2">
      <c r="A2880" s="31"/>
      <c r="B2880" s="83"/>
      <c r="D2880" s="86"/>
      <c r="E2880" s="75"/>
      <c r="G2880" s="86"/>
      <c r="H2880" s="75"/>
      <c r="J2880" s="86"/>
      <c r="K2880" s="75"/>
      <c r="M2880" s="86"/>
      <c r="N2880" s="75"/>
      <c r="P2880" s="86"/>
      <c r="Q2880" s="75"/>
      <c r="S2880" s="86"/>
      <c r="T2880" s="75"/>
      <c r="V2880" s="86"/>
      <c r="W2880" s="75"/>
      <c r="Y2880" s="86"/>
      <c r="Z2880" s="75"/>
      <c r="AB2880" s="86"/>
      <c r="AC2880" s="75"/>
      <c r="AE2880" s="86"/>
      <c r="AF2880" s="75"/>
      <c r="AH2880" s="86"/>
      <c r="AI2880" s="75"/>
      <c r="AK2880" s="86"/>
      <c r="AL2880" s="75"/>
    </row>
    <row r="2881" spans="1:38" x14ac:dyDescent="0.2">
      <c r="A2881" s="31"/>
      <c r="B2881" s="83"/>
      <c r="D2881" s="86"/>
      <c r="E2881" s="75"/>
      <c r="G2881" s="86"/>
      <c r="H2881" s="75"/>
      <c r="J2881" s="86"/>
      <c r="K2881" s="75"/>
      <c r="M2881" s="86"/>
      <c r="N2881" s="75"/>
      <c r="P2881" s="86"/>
      <c r="Q2881" s="75"/>
      <c r="S2881" s="86"/>
      <c r="T2881" s="75"/>
      <c r="V2881" s="86"/>
      <c r="W2881" s="75"/>
      <c r="Y2881" s="86"/>
      <c r="Z2881" s="75"/>
      <c r="AB2881" s="86"/>
      <c r="AC2881" s="75"/>
      <c r="AE2881" s="86"/>
      <c r="AF2881" s="75"/>
      <c r="AH2881" s="86"/>
      <c r="AI2881" s="75"/>
      <c r="AK2881" s="86"/>
      <c r="AL2881" s="75"/>
    </row>
    <row r="2882" spans="1:38" x14ac:dyDescent="0.2">
      <c r="A2882" s="31"/>
      <c r="B2882" s="83"/>
      <c r="D2882" s="86"/>
      <c r="E2882" s="75"/>
      <c r="G2882" s="86"/>
      <c r="H2882" s="75"/>
      <c r="J2882" s="86"/>
      <c r="K2882" s="75"/>
      <c r="M2882" s="86"/>
      <c r="N2882" s="75"/>
      <c r="P2882" s="86"/>
      <c r="Q2882" s="75"/>
      <c r="S2882" s="86"/>
      <c r="T2882" s="75"/>
      <c r="V2882" s="86"/>
      <c r="W2882" s="75"/>
      <c r="Y2882" s="86"/>
      <c r="Z2882" s="75"/>
      <c r="AB2882" s="86"/>
      <c r="AC2882" s="75"/>
      <c r="AE2882" s="86"/>
      <c r="AF2882" s="75"/>
      <c r="AH2882" s="86"/>
      <c r="AI2882" s="75"/>
      <c r="AK2882" s="86"/>
      <c r="AL2882" s="75"/>
    </row>
    <row r="2883" spans="1:38" x14ac:dyDescent="0.2">
      <c r="A2883" s="31"/>
      <c r="B2883" s="83"/>
      <c r="D2883" s="86"/>
      <c r="E2883" s="75"/>
      <c r="G2883" s="86"/>
      <c r="H2883" s="75"/>
      <c r="J2883" s="86"/>
      <c r="K2883" s="75"/>
      <c r="M2883" s="86"/>
      <c r="N2883" s="75"/>
      <c r="P2883" s="86"/>
      <c r="Q2883" s="75"/>
      <c r="S2883" s="86"/>
      <c r="T2883" s="75"/>
      <c r="V2883" s="86"/>
      <c r="W2883" s="75"/>
      <c r="Y2883" s="86"/>
      <c r="Z2883" s="75"/>
      <c r="AB2883" s="86"/>
      <c r="AC2883" s="75"/>
      <c r="AE2883" s="86"/>
      <c r="AF2883" s="75"/>
      <c r="AH2883" s="86"/>
      <c r="AI2883" s="75"/>
      <c r="AK2883" s="86"/>
      <c r="AL2883" s="75"/>
    </row>
    <row r="2884" spans="1:38" x14ac:dyDescent="0.2">
      <c r="A2884" s="31"/>
      <c r="B2884" s="83"/>
      <c r="D2884" s="86"/>
      <c r="E2884" s="75"/>
      <c r="G2884" s="86"/>
      <c r="H2884" s="75"/>
      <c r="J2884" s="86"/>
      <c r="K2884" s="75"/>
      <c r="M2884" s="86"/>
      <c r="N2884" s="75"/>
      <c r="P2884" s="86"/>
      <c r="Q2884" s="75"/>
      <c r="S2884" s="86"/>
      <c r="T2884" s="75"/>
      <c r="V2884" s="86"/>
      <c r="W2884" s="75"/>
      <c r="Y2884" s="86"/>
      <c r="Z2884" s="75"/>
      <c r="AB2884" s="86"/>
      <c r="AC2884" s="75"/>
      <c r="AE2884" s="86"/>
      <c r="AF2884" s="75"/>
      <c r="AH2884" s="86"/>
      <c r="AI2884" s="75"/>
      <c r="AK2884" s="86"/>
      <c r="AL2884" s="75"/>
    </row>
    <row r="2885" spans="1:38" x14ac:dyDescent="0.2">
      <c r="A2885" s="31"/>
      <c r="B2885" s="83"/>
      <c r="D2885" s="86"/>
      <c r="E2885" s="75"/>
      <c r="G2885" s="86"/>
      <c r="H2885" s="75"/>
      <c r="J2885" s="86"/>
      <c r="K2885" s="75"/>
      <c r="M2885" s="86"/>
      <c r="N2885" s="75"/>
      <c r="P2885" s="86"/>
      <c r="Q2885" s="75"/>
      <c r="S2885" s="86"/>
      <c r="T2885" s="75"/>
      <c r="V2885" s="86"/>
      <c r="W2885" s="75"/>
      <c r="Y2885" s="86"/>
      <c r="Z2885" s="75"/>
      <c r="AB2885" s="86"/>
      <c r="AC2885" s="75"/>
      <c r="AE2885" s="86"/>
      <c r="AF2885" s="75"/>
      <c r="AH2885" s="86"/>
      <c r="AI2885" s="75"/>
      <c r="AK2885" s="86"/>
      <c r="AL2885" s="75"/>
    </row>
    <row r="2886" spans="1:38" x14ac:dyDescent="0.2">
      <c r="A2886" s="31"/>
      <c r="B2886" s="83"/>
      <c r="D2886" s="86"/>
      <c r="E2886" s="75"/>
      <c r="G2886" s="86"/>
      <c r="H2886" s="75"/>
      <c r="J2886" s="86"/>
      <c r="K2886" s="75"/>
      <c r="M2886" s="86"/>
      <c r="N2886" s="75"/>
      <c r="P2886" s="86"/>
      <c r="Q2886" s="75"/>
      <c r="S2886" s="86"/>
      <c r="T2886" s="75"/>
      <c r="V2886" s="86"/>
      <c r="W2886" s="75"/>
      <c r="Y2886" s="86"/>
      <c r="Z2886" s="75"/>
      <c r="AB2886" s="86"/>
      <c r="AC2886" s="75"/>
      <c r="AE2886" s="86"/>
      <c r="AF2886" s="75"/>
      <c r="AH2886" s="86"/>
      <c r="AI2886" s="75"/>
      <c r="AK2886" s="86"/>
      <c r="AL2886" s="75"/>
    </row>
    <row r="2887" spans="1:38" x14ac:dyDescent="0.2">
      <c r="A2887" s="31"/>
      <c r="B2887" s="83"/>
      <c r="D2887" s="86"/>
      <c r="E2887" s="75"/>
      <c r="G2887" s="86"/>
      <c r="H2887" s="75"/>
      <c r="J2887" s="86"/>
      <c r="K2887" s="75"/>
      <c r="M2887" s="86"/>
      <c r="N2887" s="75"/>
      <c r="P2887" s="86"/>
      <c r="Q2887" s="75"/>
      <c r="S2887" s="86"/>
      <c r="T2887" s="75"/>
      <c r="V2887" s="86"/>
      <c r="W2887" s="75"/>
      <c r="Y2887" s="86"/>
      <c r="Z2887" s="75"/>
      <c r="AB2887" s="86"/>
      <c r="AC2887" s="75"/>
      <c r="AE2887" s="86"/>
      <c r="AF2887" s="75"/>
      <c r="AH2887" s="86"/>
      <c r="AI2887" s="75"/>
      <c r="AK2887" s="86"/>
      <c r="AL2887" s="75"/>
    </row>
    <row r="2888" spans="1:38" x14ac:dyDescent="0.2">
      <c r="A2888" s="31"/>
      <c r="B2888" s="83"/>
      <c r="D2888" s="86"/>
      <c r="E2888" s="75"/>
      <c r="G2888" s="86"/>
      <c r="H2888" s="75"/>
      <c r="J2888" s="86"/>
      <c r="K2888" s="75"/>
      <c r="M2888" s="86"/>
      <c r="N2888" s="75"/>
      <c r="P2888" s="86"/>
      <c r="Q2888" s="75"/>
      <c r="S2888" s="86"/>
      <c r="T2888" s="75"/>
      <c r="V2888" s="86"/>
      <c r="W2888" s="75"/>
      <c r="Y2888" s="86"/>
      <c r="Z2888" s="75"/>
      <c r="AB2888" s="86"/>
      <c r="AC2888" s="75"/>
      <c r="AE2888" s="86"/>
      <c r="AF2888" s="75"/>
      <c r="AH2888" s="86"/>
      <c r="AI2888" s="75"/>
      <c r="AK2888" s="86"/>
      <c r="AL2888" s="75"/>
    </row>
    <row r="2889" spans="1:38" x14ac:dyDescent="0.2">
      <c r="A2889" s="31"/>
      <c r="B2889" s="83"/>
      <c r="D2889" s="86"/>
      <c r="E2889" s="75"/>
      <c r="G2889" s="86"/>
      <c r="H2889" s="75"/>
      <c r="J2889" s="86"/>
      <c r="K2889" s="75"/>
      <c r="M2889" s="86"/>
      <c r="N2889" s="75"/>
      <c r="P2889" s="86"/>
      <c r="Q2889" s="75"/>
      <c r="S2889" s="86"/>
      <c r="T2889" s="75"/>
      <c r="V2889" s="86"/>
      <c r="W2889" s="75"/>
      <c r="Y2889" s="86"/>
      <c r="Z2889" s="75"/>
      <c r="AB2889" s="86"/>
      <c r="AC2889" s="75"/>
      <c r="AE2889" s="86"/>
      <c r="AF2889" s="75"/>
      <c r="AH2889" s="86"/>
      <c r="AI2889" s="75"/>
      <c r="AK2889" s="86"/>
      <c r="AL2889" s="75"/>
    </row>
    <row r="2890" spans="1:38" x14ac:dyDescent="0.2">
      <c r="A2890" s="31"/>
      <c r="B2890" s="83"/>
      <c r="D2890" s="86"/>
      <c r="E2890" s="75"/>
      <c r="G2890" s="86"/>
      <c r="H2890" s="75"/>
      <c r="J2890" s="86"/>
      <c r="K2890" s="75"/>
      <c r="M2890" s="86"/>
      <c r="N2890" s="75"/>
      <c r="P2890" s="86"/>
      <c r="Q2890" s="75"/>
      <c r="S2890" s="86"/>
      <c r="T2890" s="75"/>
      <c r="V2890" s="86"/>
      <c r="W2890" s="75"/>
      <c r="Y2890" s="86"/>
      <c r="Z2890" s="75"/>
      <c r="AB2890" s="86"/>
      <c r="AC2890" s="75"/>
      <c r="AE2890" s="86"/>
      <c r="AF2890" s="75"/>
      <c r="AH2890" s="86"/>
      <c r="AI2890" s="75"/>
      <c r="AK2890" s="86"/>
      <c r="AL2890" s="75"/>
    </row>
    <row r="2891" spans="1:38" x14ac:dyDescent="0.2">
      <c r="A2891" s="31"/>
      <c r="B2891" s="83"/>
      <c r="D2891" s="86"/>
      <c r="E2891" s="75"/>
      <c r="G2891" s="86"/>
      <c r="H2891" s="75"/>
      <c r="J2891" s="86"/>
      <c r="K2891" s="75"/>
      <c r="M2891" s="86"/>
      <c r="N2891" s="75"/>
      <c r="P2891" s="86"/>
      <c r="Q2891" s="75"/>
      <c r="S2891" s="86"/>
      <c r="T2891" s="75"/>
      <c r="V2891" s="86"/>
      <c r="W2891" s="75"/>
      <c r="Y2891" s="86"/>
      <c r="Z2891" s="75"/>
      <c r="AB2891" s="86"/>
      <c r="AC2891" s="75"/>
      <c r="AE2891" s="86"/>
      <c r="AF2891" s="75"/>
      <c r="AH2891" s="86"/>
      <c r="AI2891" s="75"/>
      <c r="AK2891" s="86"/>
      <c r="AL2891" s="75"/>
    </row>
    <row r="2892" spans="1:38" x14ac:dyDescent="0.2">
      <c r="A2892" s="31"/>
      <c r="B2892" s="83"/>
      <c r="D2892" s="86"/>
      <c r="E2892" s="75"/>
      <c r="G2892" s="86"/>
      <c r="H2892" s="75"/>
      <c r="J2892" s="86"/>
      <c r="K2892" s="75"/>
      <c r="M2892" s="86"/>
      <c r="N2892" s="75"/>
      <c r="P2892" s="86"/>
      <c r="Q2892" s="75"/>
      <c r="S2892" s="86"/>
      <c r="T2892" s="75"/>
      <c r="V2892" s="86"/>
      <c r="W2892" s="75"/>
      <c r="Y2892" s="86"/>
      <c r="Z2892" s="75"/>
      <c r="AB2892" s="86"/>
      <c r="AC2892" s="75"/>
      <c r="AE2892" s="86"/>
      <c r="AF2892" s="75"/>
      <c r="AH2892" s="86"/>
      <c r="AI2892" s="75"/>
      <c r="AK2892" s="86"/>
      <c r="AL2892" s="75"/>
    </row>
    <row r="2893" spans="1:38" x14ac:dyDescent="0.2">
      <c r="A2893" s="31"/>
      <c r="B2893" s="83"/>
      <c r="D2893" s="86"/>
      <c r="E2893" s="75"/>
      <c r="G2893" s="86"/>
      <c r="H2893" s="75"/>
      <c r="J2893" s="86"/>
      <c r="K2893" s="75"/>
      <c r="M2893" s="86"/>
      <c r="N2893" s="75"/>
      <c r="P2893" s="86"/>
      <c r="Q2893" s="75"/>
      <c r="S2893" s="86"/>
      <c r="T2893" s="75"/>
      <c r="V2893" s="86"/>
      <c r="W2893" s="75"/>
      <c r="Y2893" s="86"/>
      <c r="Z2893" s="75"/>
      <c r="AB2893" s="86"/>
      <c r="AC2893" s="75"/>
      <c r="AE2893" s="86"/>
      <c r="AF2893" s="75"/>
      <c r="AH2893" s="86"/>
      <c r="AI2893" s="75"/>
      <c r="AK2893" s="86"/>
      <c r="AL2893" s="75"/>
    </row>
    <row r="2894" spans="1:38" x14ac:dyDescent="0.2">
      <c r="A2894" s="31"/>
      <c r="B2894" s="83"/>
      <c r="D2894" s="86"/>
      <c r="E2894" s="75"/>
      <c r="G2894" s="86"/>
      <c r="H2894" s="75"/>
      <c r="J2894" s="86"/>
      <c r="K2894" s="75"/>
      <c r="M2894" s="86"/>
      <c r="N2894" s="75"/>
      <c r="P2894" s="86"/>
      <c r="Q2894" s="75"/>
      <c r="S2894" s="86"/>
      <c r="T2894" s="75"/>
      <c r="V2894" s="86"/>
      <c r="W2894" s="75"/>
      <c r="Y2894" s="86"/>
      <c r="Z2894" s="75"/>
      <c r="AB2894" s="86"/>
      <c r="AC2894" s="75"/>
      <c r="AE2894" s="86"/>
      <c r="AF2894" s="75"/>
      <c r="AH2894" s="86"/>
      <c r="AI2894" s="75"/>
      <c r="AK2894" s="86"/>
      <c r="AL2894" s="75"/>
    </row>
    <row r="2895" spans="1:38" x14ac:dyDescent="0.2">
      <c r="A2895" s="31"/>
      <c r="B2895" s="83"/>
      <c r="D2895" s="86"/>
      <c r="E2895" s="75"/>
      <c r="G2895" s="86"/>
      <c r="H2895" s="75"/>
      <c r="J2895" s="86"/>
      <c r="K2895" s="75"/>
      <c r="M2895" s="86"/>
      <c r="N2895" s="75"/>
      <c r="P2895" s="86"/>
      <c r="Q2895" s="75"/>
      <c r="S2895" s="86"/>
      <c r="T2895" s="75"/>
      <c r="V2895" s="86"/>
      <c r="W2895" s="75"/>
      <c r="Y2895" s="86"/>
      <c r="Z2895" s="75"/>
      <c r="AB2895" s="86"/>
      <c r="AC2895" s="75"/>
      <c r="AE2895" s="86"/>
      <c r="AF2895" s="75"/>
      <c r="AH2895" s="86"/>
      <c r="AI2895" s="75"/>
      <c r="AK2895" s="86"/>
      <c r="AL2895" s="75"/>
    </row>
    <row r="2896" spans="1:38" x14ac:dyDescent="0.2">
      <c r="A2896" s="31"/>
      <c r="B2896" s="83"/>
      <c r="D2896" s="86"/>
      <c r="E2896" s="75"/>
      <c r="G2896" s="86"/>
      <c r="H2896" s="75"/>
      <c r="J2896" s="86"/>
      <c r="K2896" s="75"/>
      <c r="M2896" s="86"/>
      <c r="N2896" s="75"/>
      <c r="P2896" s="86"/>
      <c r="Q2896" s="75"/>
      <c r="S2896" s="86"/>
      <c r="T2896" s="75"/>
      <c r="V2896" s="86"/>
      <c r="W2896" s="75"/>
      <c r="Y2896" s="86"/>
      <c r="Z2896" s="75"/>
      <c r="AB2896" s="86"/>
      <c r="AC2896" s="75"/>
      <c r="AE2896" s="86"/>
      <c r="AF2896" s="75"/>
      <c r="AH2896" s="86"/>
      <c r="AI2896" s="75"/>
      <c r="AK2896" s="86"/>
      <c r="AL2896" s="75"/>
    </row>
    <row r="2897" spans="1:38" x14ac:dyDescent="0.2">
      <c r="A2897" s="31"/>
      <c r="B2897" s="83"/>
      <c r="D2897" s="86"/>
      <c r="E2897" s="75"/>
      <c r="G2897" s="86"/>
      <c r="H2897" s="75"/>
      <c r="J2897" s="86"/>
      <c r="K2897" s="75"/>
      <c r="M2897" s="86"/>
      <c r="N2897" s="75"/>
      <c r="P2897" s="86"/>
      <c r="Q2897" s="75"/>
      <c r="S2897" s="86"/>
      <c r="T2897" s="75"/>
      <c r="V2897" s="86"/>
      <c r="W2897" s="75"/>
      <c r="Y2897" s="86"/>
      <c r="Z2897" s="75"/>
      <c r="AB2897" s="86"/>
      <c r="AC2897" s="75"/>
      <c r="AE2897" s="86"/>
      <c r="AF2897" s="75"/>
      <c r="AH2897" s="86"/>
      <c r="AI2897" s="75"/>
      <c r="AK2897" s="86"/>
      <c r="AL2897" s="75"/>
    </row>
    <row r="2898" spans="1:38" x14ac:dyDescent="0.2">
      <c r="A2898" s="31"/>
      <c r="B2898" s="83"/>
      <c r="D2898" s="86"/>
      <c r="E2898" s="75"/>
      <c r="G2898" s="86"/>
      <c r="H2898" s="75"/>
      <c r="J2898" s="86"/>
      <c r="K2898" s="75"/>
      <c r="M2898" s="86"/>
      <c r="N2898" s="75"/>
      <c r="P2898" s="86"/>
      <c r="Q2898" s="75"/>
      <c r="S2898" s="86"/>
      <c r="T2898" s="75"/>
      <c r="V2898" s="86"/>
      <c r="W2898" s="75"/>
      <c r="Y2898" s="86"/>
      <c r="Z2898" s="75"/>
      <c r="AB2898" s="86"/>
      <c r="AC2898" s="75"/>
      <c r="AE2898" s="86"/>
      <c r="AF2898" s="75"/>
      <c r="AH2898" s="86"/>
      <c r="AI2898" s="75"/>
      <c r="AK2898" s="86"/>
      <c r="AL2898" s="75"/>
    </row>
    <row r="2899" spans="1:38" x14ac:dyDescent="0.2">
      <c r="A2899" s="31"/>
      <c r="B2899" s="83"/>
      <c r="D2899" s="86"/>
      <c r="E2899" s="75"/>
      <c r="G2899" s="86"/>
      <c r="H2899" s="75"/>
      <c r="J2899" s="86"/>
      <c r="K2899" s="75"/>
      <c r="M2899" s="86"/>
      <c r="N2899" s="75"/>
      <c r="P2899" s="86"/>
      <c r="Q2899" s="75"/>
      <c r="S2899" s="86"/>
      <c r="T2899" s="75"/>
      <c r="V2899" s="86"/>
      <c r="W2899" s="75"/>
      <c r="Y2899" s="86"/>
      <c r="Z2899" s="75"/>
      <c r="AB2899" s="86"/>
      <c r="AC2899" s="75"/>
      <c r="AE2899" s="86"/>
      <c r="AF2899" s="75"/>
      <c r="AH2899" s="86"/>
      <c r="AI2899" s="75"/>
      <c r="AK2899" s="86"/>
      <c r="AL2899" s="75"/>
    </row>
    <row r="2900" spans="1:38" x14ac:dyDescent="0.2">
      <c r="A2900" s="31"/>
      <c r="B2900" s="83"/>
      <c r="D2900" s="86"/>
      <c r="E2900" s="75"/>
      <c r="G2900" s="86"/>
      <c r="H2900" s="75"/>
      <c r="J2900" s="86"/>
      <c r="K2900" s="75"/>
      <c r="M2900" s="86"/>
      <c r="N2900" s="75"/>
      <c r="P2900" s="86"/>
      <c r="Q2900" s="75"/>
      <c r="S2900" s="86"/>
      <c r="T2900" s="75"/>
      <c r="V2900" s="86"/>
      <c r="W2900" s="75"/>
      <c r="Y2900" s="86"/>
      <c r="Z2900" s="75"/>
      <c r="AB2900" s="86"/>
      <c r="AC2900" s="75"/>
      <c r="AE2900" s="86"/>
      <c r="AF2900" s="75"/>
      <c r="AH2900" s="86"/>
      <c r="AI2900" s="75"/>
      <c r="AK2900" s="86"/>
      <c r="AL2900" s="75"/>
    </row>
    <row r="2901" spans="1:38" x14ac:dyDescent="0.2">
      <c r="A2901" s="31"/>
      <c r="B2901" s="83"/>
      <c r="D2901" s="86"/>
      <c r="E2901" s="75"/>
      <c r="G2901" s="86"/>
      <c r="H2901" s="75"/>
      <c r="J2901" s="86"/>
      <c r="K2901" s="75"/>
      <c r="M2901" s="86"/>
      <c r="N2901" s="75"/>
      <c r="P2901" s="86"/>
      <c r="Q2901" s="75"/>
      <c r="S2901" s="86"/>
      <c r="T2901" s="75"/>
      <c r="V2901" s="86"/>
      <c r="W2901" s="75"/>
      <c r="Y2901" s="86"/>
      <c r="Z2901" s="75"/>
      <c r="AB2901" s="86"/>
      <c r="AC2901" s="75"/>
      <c r="AE2901" s="86"/>
      <c r="AF2901" s="75"/>
      <c r="AH2901" s="86"/>
      <c r="AI2901" s="75"/>
      <c r="AK2901" s="86"/>
      <c r="AL2901" s="75"/>
    </row>
    <row r="2902" spans="1:38" x14ac:dyDescent="0.2">
      <c r="A2902" s="31"/>
      <c r="B2902" s="83"/>
      <c r="D2902" s="86"/>
      <c r="E2902" s="75"/>
      <c r="G2902" s="86"/>
      <c r="H2902" s="75"/>
      <c r="J2902" s="86"/>
      <c r="K2902" s="75"/>
      <c r="M2902" s="86"/>
      <c r="N2902" s="75"/>
      <c r="P2902" s="86"/>
      <c r="Q2902" s="75"/>
      <c r="S2902" s="86"/>
      <c r="T2902" s="75"/>
      <c r="V2902" s="86"/>
      <c r="W2902" s="75"/>
      <c r="Y2902" s="86"/>
      <c r="Z2902" s="75"/>
      <c r="AB2902" s="86"/>
      <c r="AC2902" s="75"/>
      <c r="AE2902" s="86"/>
      <c r="AF2902" s="75"/>
      <c r="AH2902" s="86"/>
      <c r="AI2902" s="75"/>
      <c r="AK2902" s="86"/>
      <c r="AL2902" s="75"/>
    </row>
    <row r="2903" spans="1:38" x14ac:dyDescent="0.2">
      <c r="A2903" s="31"/>
      <c r="B2903" s="83"/>
      <c r="D2903" s="86"/>
      <c r="E2903" s="75"/>
      <c r="G2903" s="86"/>
      <c r="H2903" s="75"/>
      <c r="J2903" s="86"/>
      <c r="K2903" s="75"/>
      <c r="M2903" s="86"/>
      <c r="N2903" s="75"/>
      <c r="P2903" s="86"/>
      <c r="Q2903" s="75"/>
      <c r="S2903" s="86"/>
      <c r="T2903" s="75"/>
      <c r="V2903" s="86"/>
      <c r="W2903" s="75"/>
      <c r="Y2903" s="86"/>
      <c r="Z2903" s="75"/>
      <c r="AB2903" s="86"/>
      <c r="AC2903" s="75"/>
      <c r="AE2903" s="86"/>
      <c r="AF2903" s="75"/>
      <c r="AH2903" s="86"/>
      <c r="AI2903" s="75"/>
      <c r="AK2903" s="86"/>
      <c r="AL2903" s="75"/>
    </row>
    <row r="2904" spans="1:38" x14ac:dyDescent="0.2">
      <c r="A2904" s="31"/>
      <c r="B2904" s="83"/>
      <c r="D2904" s="86"/>
      <c r="E2904" s="75"/>
      <c r="G2904" s="86"/>
      <c r="H2904" s="75"/>
      <c r="J2904" s="86"/>
      <c r="K2904" s="75"/>
      <c r="M2904" s="86"/>
      <c r="N2904" s="75"/>
      <c r="P2904" s="86"/>
      <c r="Q2904" s="75"/>
      <c r="S2904" s="86"/>
      <c r="T2904" s="75"/>
      <c r="V2904" s="86"/>
      <c r="W2904" s="75"/>
      <c r="Y2904" s="86"/>
      <c r="Z2904" s="75"/>
      <c r="AB2904" s="86"/>
      <c r="AC2904" s="75"/>
      <c r="AE2904" s="86"/>
      <c r="AF2904" s="75"/>
      <c r="AH2904" s="86"/>
      <c r="AI2904" s="75"/>
      <c r="AK2904" s="86"/>
      <c r="AL2904" s="75"/>
    </row>
    <row r="2905" spans="1:38" x14ac:dyDescent="0.2">
      <c r="A2905" s="31"/>
      <c r="B2905" s="83"/>
      <c r="D2905" s="86"/>
      <c r="E2905" s="75"/>
      <c r="G2905" s="86"/>
      <c r="H2905" s="75"/>
      <c r="J2905" s="86"/>
      <c r="K2905" s="75"/>
      <c r="M2905" s="86"/>
      <c r="N2905" s="75"/>
      <c r="P2905" s="86"/>
      <c r="Q2905" s="75"/>
      <c r="S2905" s="86"/>
      <c r="T2905" s="75"/>
      <c r="V2905" s="86"/>
      <c r="W2905" s="75"/>
      <c r="Y2905" s="86"/>
      <c r="Z2905" s="75"/>
      <c r="AB2905" s="86"/>
      <c r="AC2905" s="75"/>
      <c r="AE2905" s="86"/>
      <c r="AF2905" s="75"/>
      <c r="AH2905" s="86"/>
      <c r="AI2905" s="75"/>
      <c r="AK2905" s="86"/>
      <c r="AL2905" s="75"/>
    </row>
    <row r="2906" spans="1:38" x14ac:dyDescent="0.2">
      <c r="A2906" s="31"/>
      <c r="B2906" s="83"/>
      <c r="D2906" s="86"/>
      <c r="E2906" s="75"/>
      <c r="G2906" s="86"/>
      <c r="H2906" s="75"/>
      <c r="J2906" s="86"/>
      <c r="K2906" s="75"/>
      <c r="M2906" s="86"/>
      <c r="N2906" s="75"/>
      <c r="P2906" s="86"/>
      <c r="Q2906" s="75"/>
      <c r="S2906" s="86"/>
      <c r="T2906" s="75"/>
      <c r="V2906" s="86"/>
      <c r="W2906" s="75"/>
      <c r="Y2906" s="86"/>
      <c r="Z2906" s="75"/>
      <c r="AB2906" s="86"/>
      <c r="AC2906" s="75"/>
      <c r="AE2906" s="86"/>
      <c r="AF2906" s="75"/>
      <c r="AH2906" s="86"/>
      <c r="AI2906" s="75"/>
      <c r="AK2906" s="86"/>
      <c r="AL2906" s="75"/>
    </row>
    <row r="2907" spans="1:38" x14ac:dyDescent="0.2">
      <c r="A2907" s="31"/>
      <c r="B2907" s="83"/>
      <c r="D2907" s="86"/>
      <c r="E2907" s="75"/>
      <c r="G2907" s="86"/>
      <c r="H2907" s="75"/>
      <c r="J2907" s="86"/>
      <c r="K2907" s="75"/>
      <c r="M2907" s="86"/>
      <c r="N2907" s="75"/>
      <c r="P2907" s="86"/>
      <c r="Q2907" s="75"/>
      <c r="S2907" s="86"/>
      <c r="T2907" s="75"/>
      <c r="V2907" s="86"/>
      <c r="W2907" s="75"/>
      <c r="Y2907" s="86"/>
      <c r="Z2907" s="75"/>
      <c r="AB2907" s="86"/>
      <c r="AC2907" s="75"/>
      <c r="AE2907" s="86"/>
      <c r="AF2907" s="75"/>
      <c r="AH2907" s="86"/>
      <c r="AI2907" s="75"/>
      <c r="AK2907" s="86"/>
      <c r="AL2907" s="75"/>
    </row>
    <row r="2908" spans="1:38" x14ac:dyDescent="0.2">
      <c r="A2908" s="31"/>
      <c r="B2908" s="83"/>
      <c r="D2908" s="86"/>
      <c r="E2908" s="75"/>
      <c r="G2908" s="86"/>
      <c r="H2908" s="75"/>
      <c r="J2908" s="86"/>
      <c r="K2908" s="75"/>
      <c r="M2908" s="86"/>
      <c r="N2908" s="75"/>
      <c r="P2908" s="86"/>
      <c r="Q2908" s="75"/>
      <c r="S2908" s="86"/>
      <c r="T2908" s="75"/>
      <c r="V2908" s="86"/>
      <c r="W2908" s="75"/>
      <c r="Y2908" s="86"/>
      <c r="Z2908" s="75"/>
      <c r="AB2908" s="86"/>
      <c r="AC2908" s="75"/>
      <c r="AE2908" s="86"/>
      <c r="AF2908" s="75"/>
      <c r="AH2908" s="86"/>
      <c r="AI2908" s="75"/>
      <c r="AK2908" s="86"/>
      <c r="AL2908" s="75"/>
    </row>
    <row r="2909" spans="1:38" x14ac:dyDescent="0.2">
      <c r="A2909" s="31"/>
      <c r="B2909" s="83"/>
      <c r="D2909" s="86"/>
      <c r="E2909" s="75"/>
      <c r="G2909" s="86"/>
      <c r="H2909" s="75"/>
      <c r="J2909" s="86"/>
      <c r="K2909" s="75"/>
      <c r="M2909" s="86"/>
      <c r="N2909" s="75"/>
      <c r="P2909" s="86"/>
      <c r="Q2909" s="75"/>
      <c r="S2909" s="86"/>
      <c r="T2909" s="75"/>
      <c r="V2909" s="86"/>
      <c r="W2909" s="75"/>
      <c r="Y2909" s="86"/>
      <c r="Z2909" s="75"/>
      <c r="AB2909" s="86"/>
      <c r="AC2909" s="75"/>
      <c r="AE2909" s="86"/>
      <c r="AF2909" s="75"/>
      <c r="AH2909" s="86"/>
      <c r="AI2909" s="75"/>
      <c r="AK2909" s="86"/>
      <c r="AL2909" s="75"/>
    </row>
    <row r="2910" spans="1:38" x14ac:dyDescent="0.2">
      <c r="A2910" s="31"/>
      <c r="B2910" s="83"/>
      <c r="D2910" s="86"/>
      <c r="E2910" s="75"/>
      <c r="G2910" s="86"/>
      <c r="H2910" s="75"/>
      <c r="J2910" s="86"/>
      <c r="K2910" s="75"/>
      <c r="M2910" s="86"/>
      <c r="N2910" s="75"/>
      <c r="P2910" s="86"/>
      <c r="Q2910" s="75"/>
      <c r="S2910" s="86"/>
      <c r="T2910" s="75"/>
      <c r="V2910" s="86"/>
      <c r="W2910" s="75"/>
      <c r="Y2910" s="86"/>
      <c r="Z2910" s="75"/>
      <c r="AB2910" s="86"/>
      <c r="AC2910" s="75"/>
      <c r="AE2910" s="86"/>
      <c r="AF2910" s="75"/>
      <c r="AH2910" s="86"/>
      <c r="AI2910" s="75"/>
      <c r="AK2910" s="86"/>
      <c r="AL2910" s="75"/>
    </row>
    <row r="2911" spans="1:38" x14ac:dyDescent="0.2">
      <c r="A2911" s="31"/>
      <c r="B2911" s="83"/>
      <c r="D2911" s="86"/>
      <c r="E2911" s="75"/>
      <c r="G2911" s="86"/>
      <c r="H2911" s="75"/>
      <c r="J2911" s="86"/>
      <c r="K2911" s="75"/>
      <c r="M2911" s="86"/>
      <c r="N2911" s="75"/>
      <c r="P2911" s="86"/>
      <c r="Q2911" s="75"/>
      <c r="S2911" s="86"/>
      <c r="T2911" s="75"/>
      <c r="V2911" s="86"/>
      <c r="W2911" s="75"/>
      <c r="Y2911" s="86"/>
      <c r="Z2911" s="75"/>
      <c r="AB2911" s="86"/>
      <c r="AC2911" s="75"/>
      <c r="AE2911" s="86"/>
      <c r="AF2911" s="75"/>
      <c r="AH2911" s="86"/>
      <c r="AI2911" s="75"/>
      <c r="AK2911" s="86"/>
      <c r="AL2911" s="75"/>
    </row>
    <row r="2912" spans="1:38" x14ac:dyDescent="0.2">
      <c r="A2912" s="31"/>
      <c r="B2912" s="83"/>
      <c r="D2912" s="86"/>
      <c r="E2912" s="75"/>
      <c r="G2912" s="86"/>
      <c r="H2912" s="75"/>
      <c r="J2912" s="86"/>
      <c r="K2912" s="75"/>
      <c r="M2912" s="86"/>
      <c r="N2912" s="75"/>
      <c r="P2912" s="86"/>
      <c r="Q2912" s="75"/>
      <c r="S2912" s="86"/>
      <c r="T2912" s="75"/>
      <c r="V2912" s="86"/>
      <c r="W2912" s="75"/>
      <c r="Y2912" s="86"/>
      <c r="Z2912" s="75"/>
      <c r="AB2912" s="86"/>
      <c r="AC2912" s="75"/>
      <c r="AE2912" s="86"/>
      <c r="AF2912" s="75"/>
      <c r="AH2912" s="86"/>
      <c r="AI2912" s="75"/>
      <c r="AK2912" s="86"/>
      <c r="AL2912" s="75"/>
    </row>
    <row r="2913" spans="1:38" x14ac:dyDescent="0.2">
      <c r="A2913" s="31"/>
      <c r="B2913" s="83"/>
      <c r="D2913" s="86"/>
      <c r="E2913" s="75"/>
      <c r="G2913" s="86"/>
      <c r="H2913" s="75"/>
      <c r="J2913" s="86"/>
      <c r="K2913" s="75"/>
      <c r="M2913" s="86"/>
      <c r="N2913" s="75"/>
      <c r="P2913" s="86"/>
      <c r="Q2913" s="75"/>
      <c r="S2913" s="86"/>
      <c r="T2913" s="75"/>
      <c r="V2913" s="86"/>
      <c r="W2913" s="75"/>
      <c r="Y2913" s="86"/>
      <c r="Z2913" s="75"/>
      <c r="AB2913" s="86"/>
      <c r="AC2913" s="75"/>
      <c r="AE2913" s="86"/>
      <c r="AF2913" s="75"/>
      <c r="AH2913" s="86"/>
      <c r="AI2913" s="75"/>
      <c r="AK2913" s="86"/>
      <c r="AL2913" s="75"/>
    </row>
    <row r="2914" spans="1:38" x14ac:dyDescent="0.2">
      <c r="A2914" s="31"/>
      <c r="B2914" s="83"/>
      <c r="D2914" s="86"/>
      <c r="E2914" s="75"/>
      <c r="G2914" s="86"/>
      <c r="H2914" s="75"/>
      <c r="J2914" s="86"/>
      <c r="K2914" s="75"/>
      <c r="M2914" s="86"/>
      <c r="N2914" s="75"/>
      <c r="P2914" s="86"/>
      <c r="Q2914" s="75"/>
      <c r="S2914" s="86"/>
      <c r="T2914" s="75"/>
      <c r="V2914" s="86"/>
      <c r="W2914" s="75"/>
      <c r="Y2914" s="86"/>
      <c r="Z2914" s="75"/>
      <c r="AB2914" s="86"/>
      <c r="AC2914" s="75"/>
      <c r="AE2914" s="86"/>
      <c r="AF2914" s="75"/>
      <c r="AH2914" s="86"/>
      <c r="AI2914" s="75"/>
      <c r="AK2914" s="86"/>
      <c r="AL2914" s="75"/>
    </row>
    <row r="2915" spans="1:38" x14ac:dyDescent="0.2">
      <c r="A2915" s="31"/>
      <c r="B2915" s="83"/>
      <c r="D2915" s="86"/>
      <c r="E2915" s="75"/>
      <c r="G2915" s="86"/>
      <c r="H2915" s="75"/>
      <c r="J2915" s="86"/>
      <c r="K2915" s="75"/>
      <c r="M2915" s="86"/>
      <c r="N2915" s="75"/>
      <c r="P2915" s="86"/>
      <c r="Q2915" s="75"/>
      <c r="S2915" s="86"/>
      <c r="T2915" s="75"/>
      <c r="V2915" s="86"/>
      <c r="W2915" s="75"/>
      <c r="Y2915" s="86"/>
      <c r="Z2915" s="75"/>
      <c r="AB2915" s="86"/>
      <c r="AC2915" s="75"/>
      <c r="AE2915" s="86"/>
      <c r="AF2915" s="75"/>
      <c r="AH2915" s="86"/>
      <c r="AI2915" s="75"/>
      <c r="AK2915" s="86"/>
      <c r="AL2915" s="75"/>
    </row>
    <row r="2916" spans="1:38" x14ac:dyDescent="0.2">
      <c r="A2916" s="31"/>
      <c r="B2916" s="83"/>
      <c r="D2916" s="86"/>
      <c r="E2916" s="75"/>
      <c r="G2916" s="86"/>
      <c r="H2916" s="75"/>
      <c r="J2916" s="86"/>
      <c r="K2916" s="75"/>
      <c r="M2916" s="86"/>
      <c r="N2916" s="75"/>
      <c r="P2916" s="86"/>
      <c r="Q2916" s="75"/>
      <c r="S2916" s="86"/>
      <c r="T2916" s="75"/>
      <c r="V2916" s="86"/>
      <c r="W2916" s="75"/>
      <c r="Y2916" s="86"/>
      <c r="Z2916" s="75"/>
      <c r="AB2916" s="86"/>
      <c r="AC2916" s="75"/>
      <c r="AE2916" s="86"/>
      <c r="AF2916" s="75"/>
      <c r="AH2916" s="86"/>
      <c r="AI2916" s="75"/>
      <c r="AK2916" s="86"/>
      <c r="AL2916" s="75"/>
    </row>
    <row r="2917" spans="1:38" x14ac:dyDescent="0.2">
      <c r="A2917" s="31"/>
      <c r="B2917" s="83"/>
      <c r="D2917" s="86"/>
      <c r="E2917" s="75"/>
      <c r="G2917" s="86"/>
      <c r="H2917" s="75"/>
      <c r="J2917" s="86"/>
      <c r="K2917" s="75"/>
      <c r="M2917" s="86"/>
      <c r="N2917" s="75"/>
      <c r="P2917" s="86"/>
      <c r="Q2917" s="75"/>
      <c r="S2917" s="86"/>
      <c r="T2917" s="75"/>
      <c r="V2917" s="86"/>
      <c r="W2917" s="75"/>
      <c r="Y2917" s="86"/>
      <c r="Z2917" s="75"/>
      <c r="AB2917" s="86"/>
      <c r="AC2917" s="75"/>
      <c r="AE2917" s="86"/>
      <c r="AF2917" s="75"/>
      <c r="AH2917" s="86"/>
      <c r="AI2917" s="75"/>
      <c r="AK2917" s="86"/>
      <c r="AL2917" s="75"/>
    </row>
    <row r="2918" spans="1:38" x14ac:dyDescent="0.2">
      <c r="A2918" s="31"/>
      <c r="B2918" s="83"/>
      <c r="D2918" s="86"/>
      <c r="E2918" s="75"/>
      <c r="G2918" s="86"/>
      <c r="H2918" s="75"/>
      <c r="J2918" s="86"/>
      <c r="K2918" s="75"/>
      <c r="M2918" s="86"/>
      <c r="N2918" s="75"/>
      <c r="P2918" s="86"/>
      <c r="Q2918" s="75"/>
      <c r="S2918" s="86"/>
      <c r="T2918" s="75"/>
      <c r="V2918" s="86"/>
      <c r="W2918" s="75"/>
      <c r="Y2918" s="86"/>
      <c r="Z2918" s="75"/>
      <c r="AB2918" s="86"/>
      <c r="AC2918" s="75"/>
      <c r="AE2918" s="86"/>
      <c r="AF2918" s="75"/>
      <c r="AH2918" s="86"/>
      <c r="AI2918" s="75"/>
      <c r="AK2918" s="86"/>
      <c r="AL2918" s="75"/>
    </row>
    <row r="2919" spans="1:38" x14ac:dyDescent="0.2">
      <c r="A2919" s="31"/>
      <c r="B2919" s="83"/>
      <c r="D2919" s="86"/>
      <c r="E2919" s="75"/>
      <c r="G2919" s="86"/>
      <c r="H2919" s="75"/>
      <c r="J2919" s="86"/>
      <c r="K2919" s="75"/>
      <c r="M2919" s="86"/>
      <c r="N2919" s="75"/>
      <c r="P2919" s="86"/>
      <c r="Q2919" s="75"/>
      <c r="S2919" s="86"/>
      <c r="T2919" s="75"/>
      <c r="V2919" s="86"/>
      <c r="W2919" s="75"/>
      <c r="Y2919" s="86"/>
      <c r="Z2919" s="75"/>
      <c r="AB2919" s="86"/>
      <c r="AC2919" s="75"/>
      <c r="AE2919" s="86"/>
      <c r="AF2919" s="75"/>
      <c r="AH2919" s="86"/>
      <c r="AI2919" s="75"/>
      <c r="AK2919" s="86"/>
      <c r="AL2919" s="75"/>
    </row>
    <row r="2920" spans="1:38" x14ac:dyDescent="0.2">
      <c r="A2920" s="31"/>
      <c r="B2920" s="83"/>
      <c r="D2920" s="86"/>
      <c r="E2920" s="75"/>
      <c r="G2920" s="86"/>
      <c r="H2920" s="75"/>
      <c r="J2920" s="86"/>
      <c r="K2920" s="75"/>
      <c r="M2920" s="86"/>
      <c r="N2920" s="75"/>
      <c r="P2920" s="86"/>
      <c r="Q2920" s="75"/>
      <c r="S2920" s="86"/>
      <c r="T2920" s="75"/>
      <c r="V2920" s="86"/>
      <c r="W2920" s="75"/>
      <c r="Y2920" s="86"/>
      <c r="Z2920" s="75"/>
      <c r="AB2920" s="86"/>
      <c r="AC2920" s="75"/>
      <c r="AE2920" s="86"/>
      <c r="AF2920" s="75"/>
      <c r="AH2920" s="86"/>
      <c r="AI2920" s="75"/>
      <c r="AK2920" s="86"/>
      <c r="AL2920" s="75"/>
    </row>
    <row r="2921" spans="1:38" x14ac:dyDescent="0.2">
      <c r="A2921" s="31"/>
      <c r="B2921" s="83"/>
      <c r="D2921" s="86"/>
      <c r="E2921" s="75"/>
      <c r="G2921" s="86"/>
      <c r="H2921" s="75"/>
      <c r="J2921" s="86"/>
      <c r="K2921" s="75"/>
      <c r="M2921" s="86"/>
      <c r="N2921" s="75"/>
      <c r="P2921" s="86"/>
      <c r="Q2921" s="75"/>
      <c r="S2921" s="86"/>
      <c r="T2921" s="75"/>
      <c r="V2921" s="86"/>
      <c r="W2921" s="75"/>
      <c r="Y2921" s="86"/>
      <c r="Z2921" s="75"/>
      <c r="AB2921" s="86"/>
      <c r="AC2921" s="75"/>
      <c r="AE2921" s="86"/>
      <c r="AF2921" s="75"/>
      <c r="AH2921" s="86"/>
      <c r="AI2921" s="75"/>
      <c r="AK2921" s="86"/>
      <c r="AL2921" s="75"/>
    </row>
    <row r="2922" spans="1:38" x14ac:dyDescent="0.2">
      <c r="A2922" s="31"/>
      <c r="B2922" s="83"/>
      <c r="D2922" s="86"/>
      <c r="E2922" s="75"/>
      <c r="G2922" s="86"/>
      <c r="H2922" s="75"/>
      <c r="J2922" s="86"/>
      <c r="K2922" s="75"/>
      <c r="M2922" s="86"/>
      <c r="N2922" s="75"/>
      <c r="P2922" s="86"/>
      <c r="Q2922" s="75"/>
      <c r="S2922" s="86"/>
      <c r="T2922" s="75"/>
      <c r="V2922" s="86"/>
      <c r="W2922" s="75"/>
      <c r="Y2922" s="86"/>
      <c r="Z2922" s="75"/>
      <c r="AB2922" s="86"/>
      <c r="AC2922" s="75"/>
      <c r="AE2922" s="86"/>
      <c r="AF2922" s="75"/>
      <c r="AH2922" s="86"/>
      <c r="AI2922" s="75"/>
      <c r="AK2922" s="86"/>
      <c r="AL2922" s="75"/>
    </row>
    <row r="2923" spans="1:38" x14ac:dyDescent="0.2">
      <c r="A2923" s="31"/>
      <c r="B2923" s="83"/>
      <c r="D2923" s="86"/>
      <c r="E2923" s="75"/>
      <c r="G2923" s="86"/>
      <c r="H2923" s="75"/>
      <c r="J2923" s="86"/>
      <c r="K2923" s="75"/>
      <c r="M2923" s="86"/>
      <c r="N2923" s="75"/>
      <c r="P2923" s="86"/>
      <c r="Q2923" s="75"/>
      <c r="S2923" s="86"/>
      <c r="T2923" s="75"/>
      <c r="V2923" s="86"/>
      <c r="W2923" s="75"/>
      <c r="Y2923" s="86"/>
      <c r="Z2923" s="75"/>
      <c r="AB2923" s="86"/>
      <c r="AC2923" s="75"/>
      <c r="AE2923" s="86"/>
      <c r="AF2923" s="75"/>
      <c r="AH2923" s="86"/>
      <c r="AI2923" s="75"/>
      <c r="AK2923" s="86"/>
      <c r="AL2923" s="75"/>
    </row>
    <row r="2924" spans="1:38" x14ac:dyDescent="0.2">
      <c r="A2924" s="31"/>
      <c r="B2924" s="83"/>
      <c r="D2924" s="86"/>
      <c r="E2924" s="75"/>
      <c r="G2924" s="86"/>
      <c r="H2924" s="75"/>
      <c r="J2924" s="86"/>
      <c r="K2924" s="75"/>
      <c r="M2924" s="86"/>
      <c r="N2924" s="75"/>
      <c r="P2924" s="86"/>
      <c r="Q2924" s="75"/>
      <c r="S2924" s="86"/>
      <c r="T2924" s="75"/>
      <c r="V2924" s="86"/>
      <c r="W2924" s="75"/>
      <c r="Y2924" s="86"/>
      <c r="Z2924" s="75"/>
      <c r="AB2924" s="86"/>
      <c r="AC2924" s="75"/>
      <c r="AE2924" s="86"/>
      <c r="AF2924" s="75"/>
      <c r="AH2924" s="86"/>
      <c r="AI2924" s="75"/>
      <c r="AK2924" s="86"/>
      <c r="AL2924" s="75"/>
    </row>
    <row r="2925" spans="1:38" x14ac:dyDescent="0.2">
      <c r="A2925" s="31"/>
      <c r="B2925" s="83"/>
      <c r="D2925" s="86"/>
      <c r="E2925" s="75"/>
      <c r="G2925" s="86"/>
      <c r="H2925" s="75"/>
      <c r="J2925" s="86"/>
      <c r="K2925" s="75"/>
      <c r="M2925" s="86"/>
      <c r="N2925" s="75"/>
      <c r="P2925" s="86"/>
      <c r="Q2925" s="75"/>
      <c r="S2925" s="86"/>
      <c r="T2925" s="75"/>
      <c r="V2925" s="86"/>
      <c r="W2925" s="75"/>
      <c r="Y2925" s="86"/>
      <c r="Z2925" s="75"/>
      <c r="AB2925" s="86"/>
      <c r="AC2925" s="75"/>
      <c r="AE2925" s="86"/>
      <c r="AF2925" s="75"/>
      <c r="AH2925" s="86"/>
      <c r="AI2925" s="75"/>
      <c r="AK2925" s="86"/>
      <c r="AL2925" s="75"/>
    </row>
    <row r="2926" spans="1:38" x14ac:dyDescent="0.2">
      <c r="A2926" s="31"/>
      <c r="B2926" s="83"/>
      <c r="D2926" s="86"/>
      <c r="E2926" s="75"/>
      <c r="G2926" s="86"/>
      <c r="H2926" s="75"/>
      <c r="J2926" s="86"/>
      <c r="K2926" s="75"/>
      <c r="M2926" s="86"/>
      <c r="N2926" s="75"/>
      <c r="P2926" s="86"/>
      <c r="Q2926" s="75"/>
      <c r="S2926" s="86"/>
      <c r="T2926" s="75"/>
      <c r="V2926" s="86"/>
      <c r="W2926" s="75"/>
      <c r="Y2926" s="86"/>
      <c r="Z2926" s="75"/>
      <c r="AB2926" s="86"/>
      <c r="AC2926" s="75"/>
      <c r="AE2926" s="86"/>
      <c r="AF2926" s="75"/>
      <c r="AH2926" s="86"/>
      <c r="AI2926" s="75"/>
      <c r="AK2926" s="86"/>
      <c r="AL2926" s="75"/>
    </row>
    <row r="2927" spans="1:38" x14ac:dyDescent="0.2">
      <c r="A2927" s="31"/>
      <c r="B2927" s="83"/>
      <c r="D2927" s="86"/>
      <c r="E2927" s="75"/>
      <c r="G2927" s="86"/>
      <c r="H2927" s="75"/>
      <c r="J2927" s="86"/>
      <c r="K2927" s="75"/>
      <c r="M2927" s="86"/>
      <c r="N2927" s="75"/>
      <c r="P2927" s="86"/>
      <c r="Q2927" s="75"/>
      <c r="S2927" s="86"/>
      <c r="T2927" s="75"/>
      <c r="V2927" s="86"/>
      <c r="W2927" s="75"/>
      <c r="Y2927" s="86"/>
      <c r="Z2927" s="75"/>
      <c r="AB2927" s="86"/>
      <c r="AC2927" s="75"/>
      <c r="AE2927" s="86"/>
      <c r="AF2927" s="75"/>
      <c r="AH2927" s="86"/>
      <c r="AI2927" s="75"/>
      <c r="AK2927" s="86"/>
      <c r="AL2927" s="75"/>
    </row>
    <row r="2928" spans="1:38" x14ac:dyDescent="0.2">
      <c r="A2928" s="31"/>
      <c r="B2928" s="83"/>
      <c r="D2928" s="86"/>
      <c r="E2928" s="75"/>
      <c r="G2928" s="86"/>
      <c r="H2928" s="75"/>
      <c r="J2928" s="86"/>
      <c r="K2928" s="75"/>
      <c r="M2928" s="86"/>
      <c r="N2928" s="75"/>
      <c r="P2928" s="86"/>
      <c r="Q2928" s="75"/>
      <c r="S2928" s="86"/>
      <c r="T2928" s="75"/>
      <c r="V2928" s="86"/>
      <c r="W2928" s="75"/>
      <c r="Y2928" s="86"/>
      <c r="Z2928" s="75"/>
      <c r="AB2928" s="86"/>
      <c r="AC2928" s="75"/>
      <c r="AE2928" s="86"/>
      <c r="AF2928" s="75"/>
      <c r="AH2928" s="86"/>
      <c r="AI2928" s="75"/>
      <c r="AK2928" s="86"/>
      <c r="AL2928" s="75"/>
    </row>
    <row r="2929" spans="1:38" x14ac:dyDescent="0.2">
      <c r="A2929" s="31"/>
      <c r="B2929" s="83"/>
      <c r="D2929" s="86"/>
      <c r="E2929" s="75"/>
      <c r="G2929" s="86"/>
      <c r="H2929" s="75"/>
      <c r="J2929" s="86"/>
      <c r="K2929" s="75"/>
      <c r="M2929" s="86"/>
      <c r="N2929" s="75"/>
      <c r="P2929" s="86"/>
      <c r="Q2929" s="75"/>
      <c r="S2929" s="86"/>
      <c r="T2929" s="75"/>
      <c r="V2929" s="86"/>
      <c r="W2929" s="75"/>
      <c r="Y2929" s="86"/>
      <c r="Z2929" s="75"/>
      <c r="AB2929" s="86"/>
      <c r="AC2929" s="75"/>
      <c r="AE2929" s="86"/>
      <c r="AF2929" s="75"/>
      <c r="AH2929" s="86"/>
      <c r="AI2929" s="75"/>
      <c r="AK2929" s="86"/>
      <c r="AL2929" s="75"/>
    </row>
    <row r="2930" spans="1:38" x14ac:dyDescent="0.2">
      <c r="A2930" s="31"/>
      <c r="B2930" s="83"/>
      <c r="D2930" s="86"/>
      <c r="E2930" s="75"/>
      <c r="G2930" s="86"/>
      <c r="H2930" s="75"/>
      <c r="J2930" s="86"/>
      <c r="K2930" s="75"/>
      <c r="M2930" s="86"/>
      <c r="N2930" s="75"/>
      <c r="P2930" s="86"/>
      <c r="Q2930" s="75"/>
      <c r="S2930" s="86"/>
      <c r="T2930" s="75"/>
      <c r="V2930" s="86"/>
      <c r="W2930" s="75"/>
      <c r="Y2930" s="86"/>
      <c r="Z2930" s="75"/>
      <c r="AB2930" s="86"/>
      <c r="AC2930" s="75"/>
      <c r="AE2930" s="86"/>
      <c r="AF2930" s="75"/>
      <c r="AH2930" s="86"/>
      <c r="AI2930" s="75"/>
      <c r="AK2930" s="86"/>
      <c r="AL2930" s="75"/>
    </row>
    <row r="2931" spans="1:38" x14ac:dyDescent="0.2">
      <c r="A2931" s="31"/>
      <c r="B2931" s="83"/>
      <c r="D2931" s="86"/>
      <c r="E2931" s="75"/>
      <c r="G2931" s="86"/>
      <c r="H2931" s="75"/>
      <c r="J2931" s="86"/>
      <c r="K2931" s="75"/>
      <c r="M2931" s="86"/>
      <c r="N2931" s="75"/>
      <c r="P2931" s="86"/>
      <c r="Q2931" s="75"/>
      <c r="S2931" s="86"/>
      <c r="T2931" s="75"/>
      <c r="V2931" s="86"/>
      <c r="W2931" s="75"/>
      <c r="Y2931" s="86"/>
      <c r="Z2931" s="75"/>
      <c r="AB2931" s="86"/>
      <c r="AC2931" s="75"/>
      <c r="AE2931" s="86"/>
      <c r="AF2931" s="75"/>
      <c r="AH2931" s="86"/>
      <c r="AI2931" s="75"/>
      <c r="AK2931" s="86"/>
      <c r="AL2931" s="75"/>
    </row>
    <row r="2932" spans="1:38" x14ac:dyDescent="0.2">
      <c r="A2932" s="31"/>
      <c r="B2932" s="83"/>
      <c r="D2932" s="86"/>
      <c r="E2932" s="75"/>
      <c r="G2932" s="86"/>
      <c r="H2932" s="75"/>
      <c r="J2932" s="86"/>
      <c r="K2932" s="75"/>
      <c r="M2932" s="86"/>
      <c r="N2932" s="75"/>
      <c r="P2932" s="86"/>
      <c r="Q2932" s="75"/>
      <c r="S2932" s="86"/>
      <c r="T2932" s="75"/>
      <c r="V2932" s="86"/>
      <c r="W2932" s="75"/>
      <c r="Y2932" s="86"/>
      <c r="Z2932" s="75"/>
      <c r="AB2932" s="86"/>
      <c r="AC2932" s="75"/>
      <c r="AE2932" s="86"/>
      <c r="AF2932" s="75"/>
      <c r="AH2932" s="86"/>
      <c r="AI2932" s="75"/>
      <c r="AK2932" s="86"/>
      <c r="AL2932" s="75"/>
    </row>
    <row r="2933" spans="1:38" x14ac:dyDescent="0.2">
      <c r="A2933" s="31"/>
      <c r="B2933" s="83"/>
      <c r="D2933" s="86"/>
      <c r="E2933" s="75"/>
      <c r="G2933" s="86"/>
      <c r="H2933" s="75"/>
      <c r="J2933" s="86"/>
      <c r="K2933" s="75"/>
      <c r="M2933" s="86"/>
      <c r="N2933" s="75"/>
      <c r="P2933" s="86"/>
      <c r="Q2933" s="75"/>
      <c r="S2933" s="86"/>
      <c r="T2933" s="75"/>
      <c r="V2933" s="86"/>
      <c r="W2933" s="75"/>
      <c r="Y2933" s="86"/>
      <c r="Z2933" s="75"/>
      <c r="AB2933" s="86"/>
      <c r="AC2933" s="75"/>
      <c r="AE2933" s="86"/>
      <c r="AF2933" s="75"/>
      <c r="AH2933" s="86"/>
      <c r="AI2933" s="75"/>
      <c r="AK2933" s="86"/>
      <c r="AL2933" s="75"/>
    </row>
    <row r="2934" spans="1:38" x14ac:dyDescent="0.2">
      <c r="A2934" s="31"/>
      <c r="B2934" s="83"/>
      <c r="D2934" s="86"/>
      <c r="E2934" s="75"/>
      <c r="G2934" s="86"/>
      <c r="H2934" s="75"/>
      <c r="J2934" s="86"/>
      <c r="K2934" s="75"/>
      <c r="M2934" s="86"/>
      <c r="N2934" s="75"/>
      <c r="P2934" s="86"/>
      <c r="Q2934" s="75"/>
      <c r="S2934" s="86"/>
      <c r="T2934" s="75"/>
      <c r="V2934" s="86"/>
      <c r="W2934" s="75"/>
      <c r="Y2934" s="86"/>
      <c r="Z2934" s="75"/>
      <c r="AB2934" s="86"/>
      <c r="AC2934" s="75"/>
      <c r="AE2934" s="86"/>
      <c r="AF2934" s="75"/>
      <c r="AH2934" s="86"/>
      <c r="AI2934" s="75"/>
      <c r="AK2934" s="86"/>
      <c r="AL2934" s="75"/>
    </row>
    <row r="2935" spans="1:38" x14ac:dyDescent="0.2">
      <c r="A2935" s="31"/>
      <c r="B2935" s="83"/>
      <c r="D2935" s="86"/>
      <c r="E2935" s="75"/>
      <c r="G2935" s="86"/>
      <c r="H2935" s="75"/>
      <c r="J2935" s="86"/>
      <c r="K2935" s="75"/>
      <c r="M2935" s="86"/>
      <c r="N2935" s="75"/>
      <c r="P2935" s="86"/>
      <c r="Q2935" s="75"/>
      <c r="S2935" s="86"/>
      <c r="T2935" s="75"/>
      <c r="V2935" s="86"/>
      <c r="W2935" s="75"/>
      <c r="Y2935" s="86"/>
      <c r="Z2935" s="75"/>
      <c r="AB2935" s="86"/>
      <c r="AC2935" s="75"/>
      <c r="AE2935" s="86"/>
      <c r="AF2935" s="75"/>
      <c r="AH2935" s="86"/>
      <c r="AI2935" s="75"/>
      <c r="AK2935" s="86"/>
      <c r="AL2935" s="75"/>
    </row>
    <row r="2936" spans="1:38" x14ac:dyDescent="0.2">
      <c r="A2936" s="31"/>
      <c r="B2936" s="83"/>
      <c r="D2936" s="86"/>
      <c r="E2936" s="75"/>
      <c r="G2936" s="86"/>
      <c r="H2936" s="75"/>
      <c r="J2936" s="86"/>
      <c r="K2936" s="75"/>
      <c r="M2936" s="86"/>
      <c r="N2936" s="75"/>
      <c r="P2936" s="86"/>
      <c r="Q2936" s="75"/>
      <c r="S2936" s="86"/>
      <c r="T2936" s="75"/>
      <c r="V2936" s="86"/>
      <c r="W2936" s="75"/>
      <c r="Y2936" s="86"/>
      <c r="Z2936" s="75"/>
      <c r="AB2936" s="86"/>
      <c r="AC2936" s="75"/>
      <c r="AE2936" s="86"/>
      <c r="AF2936" s="75"/>
      <c r="AH2936" s="86"/>
      <c r="AI2936" s="75"/>
      <c r="AK2936" s="86"/>
      <c r="AL2936" s="75"/>
    </row>
    <row r="2937" spans="1:38" x14ac:dyDescent="0.2">
      <c r="A2937" s="31"/>
      <c r="B2937" s="83"/>
      <c r="D2937" s="86"/>
      <c r="E2937" s="75"/>
      <c r="G2937" s="86"/>
      <c r="H2937" s="75"/>
      <c r="J2937" s="86"/>
      <c r="K2937" s="75"/>
      <c r="M2937" s="86"/>
      <c r="N2937" s="75"/>
      <c r="P2937" s="86"/>
      <c r="Q2937" s="75"/>
      <c r="S2937" s="86"/>
      <c r="T2937" s="75"/>
      <c r="V2937" s="86"/>
      <c r="W2937" s="75"/>
      <c r="Y2937" s="86"/>
      <c r="Z2937" s="75"/>
      <c r="AB2937" s="86"/>
      <c r="AC2937" s="75"/>
      <c r="AE2937" s="86"/>
      <c r="AF2937" s="75"/>
      <c r="AH2937" s="86"/>
      <c r="AI2937" s="75"/>
      <c r="AK2937" s="86"/>
      <c r="AL2937" s="75"/>
    </row>
    <row r="2938" spans="1:38" x14ac:dyDescent="0.2">
      <c r="A2938" s="31"/>
      <c r="B2938" s="83"/>
      <c r="D2938" s="86"/>
      <c r="E2938" s="75"/>
      <c r="G2938" s="86"/>
      <c r="H2938" s="75"/>
      <c r="J2938" s="86"/>
      <c r="K2938" s="75"/>
      <c r="M2938" s="86"/>
      <c r="N2938" s="75"/>
      <c r="P2938" s="86"/>
      <c r="Q2938" s="75"/>
      <c r="S2938" s="86"/>
      <c r="T2938" s="75"/>
      <c r="V2938" s="86"/>
      <c r="W2938" s="75"/>
      <c r="Y2938" s="86"/>
      <c r="Z2938" s="75"/>
      <c r="AB2938" s="86"/>
      <c r="AC2938" s="75"/>
      <c r="AE2938" s="86"/>
      <c r="AF2938" s="75"/>
      <c r="AH2938" s="86"/>
      <c r="AI2938" s="75"/>
      <c r="AK2938" s="86"/>
      <c r="AL2938" s="75"/>
    </row>
    <row r="2939" spans="1:38" x14ac:dyDescent="0.2">
      <c r="A2939" s="31"/>
      <c r="B2939" s="83"/>
      <c r="D2939" s="86"/>
      <c r="E2939" s="75"/>
      <c r="G2939" s="86"/>
      <c r="H2939" s="75"/>
      <c r="J2939" s="86"/>
      <c r="K2939" s="75"/>
      <c r="M2939" s="86"/>
      <c r="N2939" s="75"/>
      <c r="P2939" s="86"/>
      <c r="Q2939" s="75"/>
      <c r="S2939" s="86"/>
      <c r="T2939" s="75"/>
      <c r="V2939" s="86"/>
      <c r="W2939" s="75"/>
      <c r="Y2939" s="86"/>
      <c r="Z2939" s="75"/>
      <c r="AB2939" s="86"/>
      <c r="AC2939" s="75"/>
      <c r="AE2939" s="86"/>
      <c r="AF2939" s="75"/>
      <c r="AH2939" s="86"/>
      <c r="AI2939" s="75"/>
      <c r="AK2939" s="86"/>
      <c r="AL2939" s="75"/>
    </row>
    <row r="2940" spans="1:38" x14ac:dyDescent="0.2">
      <c r="A2940" s="31"/>
      <c r="B2940" s="83"/>
      <c r="D2940" s="86"/>
      <c r="E2940" s="75"/>
      <c r="G2940" s="86"/>
      <c r="H2940" s="75"/>
      <c r="J2940" s="86"/>
      <c r="K2940" s="75"/>
      <c r="M2940" s="86"/>
      <c r="N2940" s="75"/>
      <c r="P2940" s="86"/>
      <c r="Q2940" s="75"/>
      <c r="S2940" s="86"/>
      <c r="T2940" s="75"/>
      <c r="V2940" s="86"/>
      <c r="W2940" s="75"/>
      <c r="Y2940" s="86"/>
      <c r="Z2940" s="75"/>
      <c r="AB2940" s="86"/>
      <c r="AC2940" s="75"/>
      <c r="AE2940" s="86"/>
      <c r="AF2940" s="75"/>
      <c r="AH2940" s="86"/>
      <c r="AI2940" s="75"/>
      <c r="AK2940" s="86"/>
      <c r="AL2940" s="75"/>
    </row>
    <row r="2941" spans="1:38" x14ac:dyDescent="0.2">
      <c r="A2941" s="31"/>
      <c r="B2941" s="83"/>
      <c r="D2941" s="86"/>
      <c r="E2941" s="75"/>
      <c r="G2941" s="86"/>
      <c r="H2941" s="75"/>
      <c r="J2941" s="86"/>
      <c r="K2941" s="75"/>
      <c r="M2941" s="86"/>
      <c r="N2941" s="75"/>
      <c r="P2941" s="86"/>
      <c r="Q2941" s="75"/>
      <c r="S2941" s="86"/>
      <c r="T2941" s="75"/>
      <c r="V2941" s="86"/>
      <c r="W2941" s="75"/>
      <c r="Y2941" s="86"/>
      <c r="Z2941" s="75"/>
      <c r="AB2941" s="86"/>
      <c r="AC2941" s="75"/>
      <c r="AE2941" s="86"/>
      <c r="AF2941" s="75"/>
      <c r="AH2941" s="86"/>
      <c r="AI2941" s="75"/>
      <c r="AK2941" s="86"/>
      <c r="AL2941" s="75"/>
    </row>
    <row r="2942" spans="1:38" x14ac:dyDescent="0.2">
      <c r="A2942" s="31"/>
      <c r="B2942" s="83"/>
      <c r="D2942" s="86"/>
      <c r="E2942" s="75"/>
      <c r="G2942" s="86"/>
      <c r="H2942" s="75"/>
      <c r="J2942" s="86"/>
      <c r="K2942" s="75"/>
      <c r="M2942" s="86"/>
      <c r="N2942" s="75"/>
      <c r="P2942" s="86"/>
      <c r="Q2942" s="75"/>
      <c r="S2942" s="86"/>
      <c r="T2942" s="75"/>
      <c r="V2942" s="86"/>
      <c r="W2942" s="75"/>
      <c r="Y2942" s="86"/>
      <c r="Z2942" s="75"/>
      <c r="AB2942" s="86"/>
      <c r="AC2942" s="75"/>
      <c r="AE2942" s="86"/>
      <c r="AF2942" s="75"/>
      <c r="AH2942" s="86"/>
      <c r="AI2942" s="75"/>
      <c r="AK2942" s="86"/>
      <c r="AL2942" s="75"/>
    </row>
    <row r="2943" spans="1:38" x14ac:dyDescent="0.2">
      <c r="A2943" s="31"/>
      <c r="B2943" s="83"/>
      <c r="D2943" s="86"/>
      <c r="E2943" s="75"/>
      <c r="G2943" s="86"/>
      <c r="H2943" s="75"/>
      <c r="J2943" s="86"/>
      <c r="K2943" s="75"/>
      <c r="M2943" s="86"/>
      <c r="N2943" s="75"/>
      <c r="P2943" s="86"/>
      <c r="Q2943" s="75"/>
      <c r="S2943" s="86"/>
      <c r="T2943" s="75"/>
      <c r="V2943" s="86"/>
      <c r="W2943" s="75"/>
      <c r="Y2943" s="86"/>
      <c r="Z2943" s="75"/>
      <c r="AB2943" s="86"/>
      <c r="AC2943" s="75"/>
      <c r="AE2943" s="86"/>
      <c r="AF2943" s="75"/>
      <c r="AH2943" s="86"/>
      <c r="AI2943" s="75"/>
      <c r="AK2943" s="86"/>
      <c r="AL2943" s="75"/>
    </row>
    <row r="2944" spans="1:38" x14ac:dyDescent="0.2">
      <c r="A2944" s="31"/>
      <c r="B2944" s="83"/>
      <c r="D2944" s="86"/>
      <c r="E2944" s="75"/>
      <c r="G2944" s="86"/>
      <c r="H2944" s="75"/>
      <c r="J2944" s="86"/>
      <c r="K2944" s="75"/>
      <c r="M2944" s="86"/>
      <c r="N2944" s="75"/>
      <c r="P2944" s="86"/>
      <c r="Q2944" s="75"/>
      <c r="S2944" s="86"/>
      <c r="T2944" s="75"/>
      <c r="V2944" s="86"/>
      <c r="W2944" s="75"/>
      <c r="Y2944" s="86"/>
      <c r="Z2944" s="75"/>
      <c r="AB2944" s="86"/>
      <c r="AC2944" s="75"/>
      <c r="AE2944" s="86"/>
      <c r="AF2944" s="75"/>
      <c r="AH2944" s="86"/>
      <c r="AI2944" s="75"/>
      <c r="AK2944" s="86"/>
      <c r="AL2944" s="75"/>
    </row>
    <row r="2945" spans="1:38" x14ac:dyDescent="0.2">
      <c r="A2945" s="31"/>
      <c r="B2945" s="83"/>
      <c r="D2945" s="86"/>
      <c r="E2945" s="75"/>
      <c r="G2945" s="86"/>
      <c r="H2945" s="75"/>
      <c r="J2945" s="86"/>
      <c r="K2945" s="75"/>
      <c r="M2945" s="86"/>
      <c r="N2945" s="75"/>
      <c r="P2945" s="86"/>
      <c r="Q2945" s="75"/>
      <c r="S2945" s="86"/>
      <c r="T2945" s="75"/>
      <c r="V2945" s="86"/>
      <c r="W2945" s="75"/>
      <c r="Y2945" s="86"/>
      <c r="Z2945" s="75"/>
      <c r="AB2945" s="86"/>
      <c r="AC2945" s="75"/>
      <c r="AE2945" s="86"/>
      <c r="AF2945" s="75"/>
      <c r="AH2945" s="86"/>
      <c r="AI2945" s="75"/>
      <c r="AK2945" s="86"/>
      <c r="AL2945" s="75"/>
    </row>
    <row r="2946" spans="1:38" x14ac:dyDescent="0.2">
      <c r="A2946" s="31"/>
      <c r="B2946" s="83"/>
      <c r="D2946" s="86"/>
      <c r="E2946" s="75"/>
      <c r="G2946" s="86"/>
      <c r="H2946" s="75"/>
      <c r="J2946" s="86"/>
      <c r="K2946" s="75"/>
      <c r="M2946" s="86"/>
      <c r="N2946" s="75"/>
      <c r="P2946" s="86"/>
      <c r="Q2946" s="75"/>
      <c r="S2946" s="86"/>
      <c r="T2946" s="75"/>
      <c r="V2946" s="86"/>
      <c r="W2946" s="75"/>
      <c r="Y2946" s="86"/>
      <c r="Z2946" s="75"/>
      <c r="AB2946" s="86"/>
      <c r="AC2946" s="75"/>
      <c r="AE2946" s="86"/>
      <c r="AF2946" s="75"/>
      <c r="AH2946" s="86"/>
      <c r="AI2946" s="75"/>
      <c r="AK2946" s="86"/>
      <c r="AL2946" s="75"/>
    </row>
    <row r="2947" spans="1:38" x14ac:dyDescent="0.2">
      <c r="A2947" s="31"/>
      <c r="B2947" s="83"/>
      <c r="D2947" s="86"/>
      <c r="E2947" s="75"/>
      <c r="G2947" s="86"/>
      <c r="H2947" s="75"/>
      <c r="J2947" s="86"/>
      <c r="K2947" s="75"/>
      <c r="M2947" s="86"/>
      <c r="N2947" s="75"/>
      <c r="P2947" s="86"/>
      <c r="Q2947" s="75"/>
      <c r="S2947" s="86"/>
      <c r="T2947" s="75"/>
      <c r="V2947" s="86"/>
      <c r="W2947" s="75"/>
      <c r="Y2947" s="86"/>
      <c r="Z2947" s="75"/>
      <c r="AB2947" s="86"/>
      <c r="AC2947" s="75"/>
      <c r="AE2947" s="86"/>
      <c r="AF2947" s="75"/>
      <c r="AH2947" s="86"/>
      <c r="AI2947" s="75"/>
      <c r="AK2947" s="86"/>
      <c r="AL2947" s="75"/>
    </row>
    <row r="2948" spans="1:38" x14ac:dyDescent="0.2">
      <c r="A2948" s="31"/>
      <c r="B2948" s="83"/>
      <c r="D2948" s="86"/>
      <c r="E2948" s="75"/>
      <c r="G2948" s="86"/>
      <c r="H2948" s="75"/>
      <c r="J2948" s="86"/>
      <c r="K2948" s="75"/>
      <c r="M2948" s="86"/>
      <c r="N2948" s="75"/>
      <c r="P2948" s="86"/>
      <c r="Q2948" s="75"/>
      <c r="S2948" s="86"/>
      <c r="T2948" s="75"/>
      <c r="V2948" s="86"/>
      <c r="W2948" s="75"/>
      <c r="Y2948" s="86"/>
      <c r="Z2948" s="75"/>
      <c r="AB2948" s="86"/>
      <c r="AC2948" s="75"/>
      <c r="AE2948" s="86"/>
      <c r="AF2948" s="75"/>
      <c r="AH2948" s="86"/>
      <c r="AI2948" s="75"/>
      <c r="AK2948" s="86"/>
      <c r="AL2948" s="75"/>
    </row>
    <row r="2949" spans="1:38" x14ac:dyDescent="0.2">
      <c r="A2949" s="31"/>
      <c r="B2949" s="83"/>
      <c r="D2949" s="86"/>
      <c r="E2949" s="75"/>
      <c r="G2949" s="86"/>
      <c r="H2949" s="75"/>
      <c r="J2949" s="86"/>
      <c r="K2949" s="75"/>
      <c r="M2949" s="86"/>
      <c r="N2949" s="75"/>
      <c r="P2949" s="86"/>
      <c r="Q2949" s="75"/>
      <c r="S2949" s="86"/>
      <c r="T2949" s="75"/>
      <c r="V2949" s="86"/>
      <c r="W2949" s="75"/>
      <c r="Y2949" s="86"/>
      <c r="Z2949" s="75"/>
      <c r="AB2949" s="86"/>
      <c r="AC2949" s="75"/>
      <c r="AE2949" s="86"/>
      <c r="AF2949" s="75"/>
      <c r="AH2949" s="86"/>
      <c r="AI2949" s="75"/>
      <c r="AK2949" s="86"/>
      <c r="AL2949" s="75"/>
    </row>
    <row r="2950" spans="1:38" x14ac:dyDescent="0.2">
      <c r="A2950" s="31"/>
      <c r="B2950" s="83"/>
      <c r="D2950" s="86"/>
      <c r="E2950" s="75"/>
      <c r="G2950" s="86"/>
      <c r="H2950" s="75"/>
      <c r="J2950" s="86"/>
      <c r="K2950" s="75"/>
      <c r="M2950" s="86"/>
      <c r="N2950" s="75"/>
      <c r="P2950" s="86"/>
      <c r="Q2950" s="75"/>
      <c r="S2950" s="86"/>
      <c r="T2950" s="75"/>
      <c r="V2950" s="86"/>
      <c r="W2950" s="75"/>
      <c r="Y2950" s="86"/>
      <c r="Z2950" s="75"/>
      <c r="AB2950" s="86"/>
      <c r="AC2950" s="75"/>
      <c r="AE2950" s="86"/>
      <c r="AF2950" s="75"/>
      <c r="AH2950" s="86"/>
      <c r="AI2950" s="75"/>
      <c r="AK2950" s="86"/>
      <c r="AL2950" s="75"/>
    </row>
    <row r="2951" spans="1:38" x14ac:dyDescent="0.2">
      <c r="A2951" s="31"/>
      <c r="B2951" s="83"/>
      <c r="D2951" s="86"/>
      <c r="E2951" s="75"/>
      <c r="G2951" s="86"/>
      <c r="H2951" s="75"/>
      <c r="J2951" s="86"/>
      <c r="K2951" s="75"/>
      <c r="M2951" s="86"/>
      <c r="N2951" s="75"/>
      <c r="P2951" s="86"/>
      <c r="Q2951" s="75"/>
      <c r="S2951" s="86"/>
      <c r="T2951" s="75"/>
      <c r="V2951" s="86"/>
      <c r="W2951" s="75"/>
      <c r="Y2951" s="86"/>
      <c r="Z2951" s="75"/>
      <c r="AB2951" s="86"/>
      <c r="AC2951" s="75"/>
      <c r="AE2951" s="86"/>
      <c r="AF2951" s="75"/>
      <c r="AH2951" s="86"/>
      <c r="AI2951" s="75"/>
      <c r="AK2951" s="86"/>
      <c r="AL2951" s="75"/>
    </row>
    <row r="2952" spans="1:38" x14ac:dyDescent="0.2">
      <c r="A2952" s="31"/>
      <c r="B2952" s="83"/>
      <c r="D2952" s="86"/>
      <c r="E2952" s="75"/>
      <c r="G2952" s="86"/>
      <c r="H2952" s="75"/>
      <c r="J2952" s="86"/>
      <c r="K2952" s="75"/>
      <c r="M2952" s="86"/>
      <c r="N2952" s="75"/>
      <c r="P2952" s="86"/>
      <c r="Q2952" s="75"/>
      <c r="S2952" s="86"/>
      <c r="T2952" s="75"/>
      <c r="V2952" s="86"/>
      <c r="W2952" s="75"/>
      <c r="Y2952" s="86"/>
      <c r="Z2952" s="75"/>
      <c r="AB2952" s="86"/>
      <c r="AC2952" s="75"/>
      <c r="AE2952" s="86"/>
      <c r="AF2952" s="75"/>
      <c r="AH2952" s="86"/>
      <c r="AI2952" s="75"/>
      <c r="AK2952" s="86"/>
      <c r="AL2952" s="75"/>
    </row>
    <row r="2953" spans="1:38" x14ac:dyDescent="0.2">
      <c r="A2953" s="31"/>
      <c r="B2953" s="83"/>
      <c r="D2953" s="86"/>
      <c r="E2953" s="75"/>
      <c r="G2953" s="86"/>
      <c r="H2953" s="75"/>
      <c r="J2953" s="86"/>
      <c r="K2953" s="75"/>
      <c r="M2953" s="86"/>
      <c r="N2953" s="75"/>
      <c r="P2953" s="86"/>
      <c r="Q2953" s="75"/>
      <c r="S2953" s="86"/>
      <c r="T2953" s="75"/>
      <c r="V2953" s="86"/>
      <c r="W2953" s="75"/>
      <c r="Y2953" s="86"/>
      <c r="Z2953" s="75"/>
      <c r="AB2953" s="86"/>
      <c r="AC2953" s="75"/>
      <c r="AE2953" s="86"/>
      <c r="AF2953" s="75"/>
      <c r="AH2953" s="86"/>
      <c r="AI2953" s="75"/>
      <c r="AK2953" s="86"/>
      <c r="AL2953" s="75"/>
    </row>
    <row r="2954" spans="1:38" x14ac:dyDescent="0.2">
      <c r="A2954" s="31"/>
      <c r="B2954" s="83"/>
      <c r="D2954" s="86"/>
      <c r="E2954" s="75"/>
      <c r="G2954" s="86"/>
      <c r="H2954" s="75"/>
      <c r="J2954" s="86"/>
      <c r="K2954" s="75"/>
      <c r="M2954" s="86"/>
      <c r="N2954" s="75"/>
      <c r="P2954" s="86"/>
      <c r="Q2954" s="75"/>
      <c r="S2954" s="86"/>
      <c r="T2954" s="75"/>
      <c r="V2954" s="86"/>
      <c r="W2954" s="75"/>
      <c r="Y2954" s="86"/>
      <c r="Z2954" s="75"/>
      <c r="AB2954" s="86"/>
      <c r="AC2954" s="75"/>
      <c r="AE2954" s="86"/>
      <c r="AF2954" s="75"/>
      <c r="AH2954" s="86"/>
      <c r="AI2954" s="75"/>
      <c r="AK2954" s="86"/>
      <c r="AL2954" s="75"/>
    </row>
    <row r="2955" spans="1:38" x14ac:dyDescent="0.2">
      <c r="A2955" s="31"/>
      <c r="B2955" s="83"/>
      <c r="D2955" s="86"/>
      <c r="E2955" s="75"/>
      <c r="G2955" s="86"/>
      <c r="H2955" s="75"/>
      <c r="J2955" s="86"/>
      <c r="K2955" s="75"/>
      <c r="M2955" s="86"/>
      <c r="N2955" s="75"/>
      <c r="P2955" s="86"/>
      <c r="Q2955" s="75"/>
      <c r="S2955" s="86"/>
      <c r="T2955" s="75"/>
      <c r="V2955" s="86"/>
      <c r="W2955" s="75"/>
      <c r="Y2955" s="86"/>
      <c r="Z2955" s="75"/>
      <c r="AB2955" s="86"/>
      <c r="AC2955" s="75"/>
      <c r="AE2955" s="86"/>
      <c r="AF2955" s="75"/>
      <c r="AH2955" s="86"/>
      <c r="AI2955" s="75"/>
      <c r="AK2955" s="86"/>
      <c r="AL2955" s="75"/>
    </row>
    <row r="2956" spans="1:38" x14ac:dyDescent="0.2">
      <c r="A2956" s="31"/>
      <c r="B2956" s="83"/>
      <c r="D2956" s="86"/>
      <c r="E2956" s="75"/>
      <c r="G2956" s="86"/>
      <c r="H2956" s="75"/>
      <c r="J2956" s="86"/>
      <c r="K2956" s="75"/>
      <c r="M2956" s="86"/>
      <c r="N2956" s="75"/>
      <c r="P2956" s="86"/>
      <c r="Q2956" s="75"/>
      <c r="S2956" s="86"/>
      <c r="T2956" s="75"/>
      <c r="V2956" s="86"/>
      <c r="W2956" s="75"/>
      <c r="Y2956" s="86"/>
      <c r="Z2956" s="75"/>
      <c r="AB2956" s="86"/>
      <c r="AC2956" s="75"/>
      <c r="AE2956" s="86"/>
      <c r="AF2956" s="75"/>
      <c r="AH2956" s="86"/>
      <c r="AI2956" s="75"/>
      <c r="AK2956" s="86"/>
      <c r="AL2956" s="75"/>
    </row>
    <row r="2957" spans="1:38" x14ac:dyDescent="0.2">
      <c r="A2957" s="31"/>
      <c r="B2957" s="83"/>
      <c r="D2957" s="86"/>
      <c r="E2957" s="75"/>
      <c r="G2957" s="86"/>
      <c r="H2957" s="75"/>
      <c r="J2957" s="86"/>
      <c r="K2957" s="75"/>
      <c r="M2957" s="86"/>
      <c r="N2957" s="75"/>
      <c r="P2957" s="86"/>
      <c r="Q2957" s="75"/>
      <c r="S2957" s="86"/>
      <c r="T2957" s="75"/>
      <c r="V2957" s="86"/>
      <c r="W2957" s="75"/>
      <c r="Y2957" s="86"/>
      <c r="Z2957" s="75"/>
      <c r="AB2957" s="86"/>
      <c r="AC2957" s="75"/>
      <c r="AE2957" s="86"/>
      <c r="AF2957" s="75"/>
      <c r="AH2957" s="86"/>
      <c r="AI2957" s="75"/>
      <c r="AK2957" s="86"/>
      <c r="AL2957" s="75"/>
    </row>
    <row r="2958" spans="1:38" x14ac:dyDescent="0.2">
      <c r="A2958" s="31"/>
      <c r="B2958" s="83"/>
      <c r="D2958" s="86"/>
      <c r="E2958" s="75"/>
      <c r="G2958" s="86"/>
      <c r="H2958" s="75"/>
      <c r="J2958" s="86"/>
      <c r="K2958" s="75"/>
      <c r="M2958" s="86"/>
      <c r="N2958" s="75"/>
      <c r="P2958" s="86"/>
      <c r="Q2958" s="75"/>
      <c r="S2958" s="86"/>
      <c r="T2958" s="75"/>
      <c r="V2958" s="86"/>
      <c r="W2958" s="75"/>
      <c r="Y2958" s="86"/>
      <c r="Z2958" s="75"/>
      <c r="AB2958" s="86"/>
      <c r="AC2958" s="75"/>
      <c r="AE2958" s="86"/>
      <c r="AF2958" s="75"/>
      <c r="AH2958" s="86"/>
      <c r="AI2958" s="75"/>
      <c r="AK2958" s="86"/>
      <c r="AL2958" s="75"/>
    </row>
    <row r="2959" spans="1:38" x14ac:dyDescent="0.2">
      <c r="A2959" s="31"/>
      <c r="B2959" s="83"/>
      <c r="D2959" s="86"/>
      <c r="E2959" s="75"/>
      <c r="G2959" s="86"/>
      <c r="H2959" s="75"/>
      <c r="J2959" s="86"/>
      <c r="K2959" s="75"/>
      <c r="M2959" s="86"/>
      <c r="N2959" s="75"/>
      <c r="P2959" s="86"/>
      <c r="Q2959" s="75"/>
      <c r="S2959" s="86"/>
      <c r="T2959" s="75"/>
      <c r="V2959" s="86"/>
      <c r="W2959" s="75"/>
      <c r="Y2959" s="86"/>
      <c r="Z2959" s="75"/>
      <c r="AB2959" s="86"/>
      <c r="AC2959" s="75"/>
      <c r="AE2959" s="86"/>
      <c r="AF2959" s="75"/>
      <c r="AH2959" s="86"/>
      <c r="AI2959" s="75"/>
      <c r="AK2959" s="86"/>
      <c r="AL2959" s="75"/>
    </row>
    <row r="2960" spans="1:38" x14ac:dyDescent="0.2">
      <c r="A2960" s="31"/>
      <c r="B2960" s="83"/>
      <c r="D2960" s="86"/>
      <c r="E2960" s="75"/>
      <c r="G2960" s="86"/>
      <c r="H2960" s="75"/>
      <c r="J2960" s="86"/>
      <c r="K2960" s="75"/>
      <c r="M2960" s="86"/>
      <c r="N2960" s="75"/>
      <c r="P2960" s="86"/>
      <c r="Q2960" s="75"/>
      <c r="S2960" s="86"/>
      <c r="T2960" s="75"/>
      <c r="V2960" s="86"/>
      <c r="W2960" s="75"/>
      <c r="Y2960" s="86"/>
      <c r="Z2960" s="75"/>
      <c r="AB2960" s="86"/>
      <c r="AC2960" s="75"/>
      <c r="AE2960" s="86"/>
      <c r="AF2960" s="75"/>
      <c r="AH2960" s="86"/>
      <c r="AI2960" s="75"/>
      <c r="AK2960" s="86"/>
      <c r="AL2960" s="75"/>
    </row>
    <row r="2961" spans="1:38" x14ac:dyDescent="0.2">
      <c r="A2961" s="31"/>
      <c r="B2961" s="83"/>
      <c r="D2961" s="86"/>
      <c r="E2961" s="75"/>
      <c r="G2961" s="86"/>
      <c r="H2961" s="75"/>
      <c r="J2961" s="86"/>
      <c r="K2961" s="75"/>
      <c r="M2961" s="86"/>
      <c r="N2961" s="75"/>
      <c r="P2961" s="86"/>
      <c r="Q2961" s="75"/>
      <c r="S2961" s="86"/>
      <c r="T2961" s="75"/>
      <c r="V2961" s="86"/>
      <c r="W2961" s="75"/>
      <c r="Y2961" s="86"/>
      <c r="Z2961" s="75"/>
      <c r="AB2961" s="86"/>
      <c r="AC2961" s="75"/>
      <c r="AE2961" s="86"/>
      <c r="AF2961" s="75"/>
      <c r="AH2961" s="86"/>
      <c r="AI2961" s="75"/>
      <c r="AK2961" s="86"/>
      <c r="AL2961" s="75"/>
    </row>
    <row r="2962" spans="1:38" x14ac:dyDescent="0.2">
      <c r="A2962" s="31"/>
      <c r="B2962" s="83"/>
      <c r="D2962" s="86"/>
      <c r="E2962" s="75"/>
      <c r="G2962" s="86"/>
      <c r="H2962" s="75"/>
      <c r="J2962" s="86"/>
      <c r="K2962" s="75"/>
      <c r="M2962" s="86"/>
      <c r="N2962" s="75"/>
      <c r="P2962" s="86"/>
      <c r="Q2962" s="75"/>
      <c r="S2962" s="86"/>
      <c r="T2962" s="75"/>
      <c r="V2962" s="86"/>
      <c r="W2962" s="75"/>
      <c r="Y2962" s="86"/>
      <c r="Z2962" s="75"/>
      <c r="AB2962" s="86"/>
      <c r="AC2962" s="75"/>
      <c r="AE2962" s="86"/>
      <c r="AF2962" s="75"/>
      <c r="AH2962" s="86"/>
      <c r="AI2962" s="75"/>
      <c r="AK2962" s="86"/>
      <c r="AL2962" s="75"/>
    </row>
    <row r="2963" spans="1:38" x14ac:dyDescent="0.2">
      <c r="A2963" s="31"/>
      <c r="B2963" s="83"/>
      <c r="D2963" s="86"/>
      <c r="E2963" s="75"/>
      <c r="G2963" s="86"/>
      <c r="H2963" s="75"/>
      <c r="J2963" s="86"/>
      <c r="K2963" s="75"/>
      <c r="M2963" s="86"/>
      <c r="N2963" s="75"/>
      <c r="P2963" s="86"/>
      <c r="Q2963" s="75"/>
      <c r="S2963" s="86"/>
      <c r="T2963" s="75"/>
      <c r="V2963" s="86"/>
      <c r="W2963" s="75"/>
      <c r="Y2963" s="86"/>
      <c r="Z2963" s="75"/>
      <c r="AB2963" s="86"/>
      <c r="AC2963" s="75"/>
      <c r="AE2963" s="86"/>
      <c r="AF2963" s="75"/>
      <c r="AH2963" s="86"/>
      <c r="AI2963" s="75"/>
      <c r="AK2963" s="86"/>
      <c r="AL2963" s="75"/>
    </row>
    <row r="2964" spans="1:38" x14ac:dyDescent="0.2">
      <c r="A2964" s="31"/>
      <c r="B2964" s="83"/>
      <c r="D2964" s="86"/>
      <c r="E2964" s="75"/>
      <c r="G2964" s="86"/>
      <c r="H2964" s="75"/>
      <c r="J2964" s="86"/>
      <c r="K2964" s="75"/>
      <c r="M2964" s="86"/>
      <c r="N2964" s="75"/>
      <c r="P2964" s="86"/>
      <c r="Q2964" s="75"/>
      <c r="S2964" s="86"/>
      <c r="T2964" s="75"/>
      <c r="V2964" s="86"/>
      <c r="W2964" s="75"/>
      <c r="Y2964" s="86"/>
      <c r="Z2964" s="75"/>
      <c r="AB2964" s="86"/>
      <c r="AC2964" s="75"/>
      <c r="AE2964" s="86"/>
      <c r="AF2964" s="75"/>
      <c r="AH2964" s="86"/>
      <c r="AI2964" s="75"/>
      <c r="AK2964" s="86"/>
      <c r="AL2964" s="75"/>
    </row>
    <row r="2965" spans="1:38" x14ac:dyDescent="0.2">
      <c r="A2965" s="31"/>
      <c r="B2965" s="83"/>
      <c r="D2965" s="86"/>
      <c r="E2965" s="75"/>
      <c r="G2965" s="86"/>
      <c r="H2965" s="75"/>
      <c r="J2965" s="86"/>
      <c r="K2965" s="75"/>
      <c r="M2965" s="86"/>
      <c r="N2965" s="75"/>
      <c r="P2965" s="86"/>
      <c r="Q2965" s="75"/>
      <c r="S2965" s="86"/>
      <c r="T2965" s="75"/>
      <c r="V2965" s="86"/>
      <c r="W2965" s="75"/>
      <c r="Y2965" s="86"/>
      <c r="Z2965" s="75"/>
      <c r="AB2965" s="86"/>
      <c r="AC2965" s="75"/>
      <c r="AE2965" s="86"/>
      <c r="AF2965" s="75"/>
      <c r="AH2965" s="86"/>
      <c r="AI2965" s="75"/>
      <c r="AK2965" s="86"/>
      <c r="AL2965" s="75"/>
    </row>
    <row r="2966" spans="1:38" x14ac:dyDescent="0.2">
      <c r="A2966" s="31"/>
      <c r="B2966" s="83"/>
      <c r="D2966" s="86"/>
      <c r="E2966" s="75"/>
      <c r="G2966" s="86"/>
      <c r="H2966" s="75"/>
      <c r="J2966" s="86"/>
      <c r="K2966" s="75"/>
      <c r="M2966" s="86"/>
      <c r="N2966" s="75"/>
      <c r="P2966" s="86"/>
      <c r="Q2966" s="75"/>
      <c r="S2966" s="86"/>
      <c r="T2966" s="75"/>
      <c r="V2966" s="86"/>
      <c r="W2966" s="75"/>
      <c r="Y2966" s="86"/>
      <c r="Z2966" s="75"/>
      <c r="AB2966" s="86"/>
      <c r="AC2966" s="75"/>
      <c r="AE2966" s="86"/>
      <c r="AF2966" s="75"/>
      <c r="AH2966" s="86"/>
      <c r="AI2966" s="75"/>
      <c r="AK2966" s="86"/>
      <c r="AL2966" s="75"/>
    </row>
    <row r="2967" spans="1:38" x14ac:dyDescent="0.2">
      <c r="A2967" s="31"/>
      <c r="B2967" s="83"/>
      <c r="D2967" s="86"/>
      <c r="E2967" s="75"/>
      <c r="G2967" s="86"/>
      <c r="H2967" s="75"/>
      <c r="J2967" s="86"/>
      <c r="K2967" s="75"/>
      <c r="M2967" s="86"/>
      <c r="N2967" s="75"/>
      <c r="P2967" s="86"/>
      <c r="Q2967" s="75"/>
      <c r="S2967" s="86"/>
      <c r="T2967" s="75"/>
      <c r="V2967" s="86"/>
      <c r="W2967" s="75"/>
      <c r="Y2967" s="86"/>
      <c r="Z2967" s="75"/>
      <c r="AB2967" s="86"/>
      <c r="AC2967" s="75"/>
      <c r="AE2967" s="86"/>
      <c r="AF2967" s="75"/>
      <c r="AH2967" s="86"/>
      <c r="AI2967" s="75"/>
      <c r="AK2967" s="86"/>
      <c r="AL2967" s="75"/>
    </row>
    <row r="2968" spans="1:38" x14ac:dyDescent="0.2">
      <c r="A2968" s="31"/>
      <c r="B2968" s="83"/>
      <c r="D2968" s="86"/>
      <c r="E2968" s="75"/>
      <c r="G2968" s="86"/>
      <c r="H2968" s="75"/>
      <c r="J2968" s="86"/>
      <c r="K2968" s="75"/>
      <c r="M2968" s="86"/>
      <c r="N2968" s="75"/>
      <c r="P2968" s="86"/>
      <c r="Q2968" s="75"/>
      <c r="S2968" s="86"/>
      <c r="T2968" s="75"/>
      <c r="V2968" s="86"/>
      <c r="W2968" s="75"/>
      <c r="Y2968" s="86"/>
      <c r="Z2968" s="75"/>
      <c r="AB2968" s="86"/>
      <c r="AC2968" s="75"/>
      <c r="AE2968" s="86"/>
      <c r="AF2968" s="75"/>
      <c r="AH2968" s="86"/>
      <c r="AI2968" s="75"/>
      <c r="AK2968" s="86"/>
      <c r="AL2968" s="75"/>
    </row>
    <row r="2969" spans="1:38" x14ac:dyDescent="0.2">
      <c r="A2969" s="31"/>
      <c r="B2969" s="83"/>
      <c r="D2969" s="86"/>
      <c r="E2969" s="75"/>
      <c r="G2969" s="86"/>
      <c r="H2969" s="75"/>
      <c r="J2969" s="86"/>
      <c r="K2969" s="75"/>
      <c r="M2969" s="86"/>
      <c r="N2969" s="75"/>
      <c r="P2969" s="86"/>
      <c r="Q2969" s="75"/>
      <c r="S2969" s="86"/>
      <c r="T2969" s="75"/>
      <c r="V2969" s="86"/>
      <c r="W2969" s="75"/>
      <c r="Y2969" s="86"/>
      <c r="Z2969" s="75"/>
      <c r="AB2969" s="86"/>
      <c r="AC2969" s="75"/>
      <c r="AE2969" s="86"/>
      <c r="AF2969" s="75"/>
      <c r="AH2969" s="86"/>
      <c r="AI2969" s="75"/>
      <c r="AK2969" s="86"/>
      <c r="AL2969" s="75"/>
    </row>
    <row r="2970" spans="1:38" x14ac:dyDescent="0.2">
      <c r="A2970" s="31"/>
      <c r="B2970" s="83"/>
      <c r="D2970" s="86"/>
      <c r="E2970" s="75"/>
      <c r="G2970" s="86"/>
      <c r="H2970" s="75"/>
      <c r="J2970" s="86"/>
      <c r="K2970" s="75"/>
      <c r="M2970" s="86"/>
      <c r="N2970" s="75"/>
      <c r="P2970" s="86"/>
      <c r="Q2970" s="75"/>
      <c r="S2970" s="86"/>
      <c r="T2970" s="75"/>
      <c r="V2970" s="86"/>
      <c r="W2970" s="75"/>
      <c r="Y2970" s="86"/>
      <c r="Z2970" s="75"/>
      <c r="AB2970" s="86"/>
      <c r="AC2970" s="75"/>
      <c r="AE2970" s="86"/>
      <c r="AF2970" s="75"/>
      <c r="AH2970" s="86"/>
      <c r="AI2970" s="75"/>
      <c r="AK2970" s="86"/>
      <c r="AL2970" s="75"/>
    </row>
    <row r="2971" spans="1:38" x14ac:dyDescent="0.2">
      <c r="A2971" s="31"/>
      <c r="B2971" s="83"/>
      <c r="D2971" s="86"/>
      <c r="E2971" s="75"/>
      <c r="G2971" s="86"/>
      <c r="H2971" s="75"/>
      <c r="J2971" s="86"/>
      <c r="K2971" s="75"/>
      <c r="M2971" s="86"/>
      <c r="N2971" s="75"/>
      <c r="P2971" s="86"/>
      <c r="Q2971" s="75"/>
      <c r="S2971" s="86"/>
      <c r="T2971" s="75"/>
      <c r="V2971" s="86"/>
      <c r="W2971" s="75"/>
      <c r="Y2971" s="86"/>
      <c r="Z2971" s="75"/>
      <c r="AB2971" s="86"/>
      <c r="AC2971" s="75"/>
      <c r="AE2971" s="86"/>
      <c r="AF2971" s="75"/>
      <c r="AH2971" s="86"/>
      <c r="AI2971" s="75"/>
      <c r="AK2971" s="86"/>
      <c r="AL2971" s="75"/>
    </row>
    <row r="2972" spans="1:38" x14ac:dyDescent="0.2">
      <c r="A2972" s="31"/>
      <c r="B2972" s="83"/>
      <c r="D2972" s="86"/>
      <c r="E2972" s="75"/>
      <c r="G2972" s="86"/>
      <c r="H2972" s="75"/>
      <c r="J2972" s="86"/>
      <c r="K2972" s="75"/>
      <c r="M2972" s="86"/>
      <c r="N2972" s="75"/>
      <c r="P2972" s="86"/>
      <c r="Q2972" s="75"/>
      <c r="S2972" s="86"/>
      <c r="T2972" s="75"/>
      <c r="V2972" s="86"/>
      <c r="W2972" s="75"/>
      <c r="Y2972" s="86"/>
      <c r="Z2972" s="75"/>
      <c r="AB2972" s="86"/>
      <c r="AC2972" s="75"/>
      <c r="AE2972" s="86"/>
      <c r="AF2972" s="75"/>
      <c r="AH2972" s="86"/>
      <c r="AI2972" s="75"/>
      <c r="AK2972" s="86"/>
      <c r="AL2972" s="75"/>
    </row>
    <row r="2973" spans="1:38" x14ac:dyDescent="0.2">
      <c r="A2973" s="31"/>
      <c r="B2973" s="83"/>
      <c r="D2973" s="86"/>
      <c r="E2973" s="75"/>
      <c r="G2973" s="86"/>
      <c r="H2973" s="75"/>
      <c r="J2973" s="86"/>
      <c r="K2973" s="75"/>
      <c r="M2973" s="86"/>
      <c r="N2973" s="75"/>
      <c r="P2973" s="86"/>
      <c r="Q2973" s="75"/>
      <c r="S2973" s="86"/>
      <c r="T2973" s="75"/>
      <c r="V2973" s="86"/>
      <c r="W2973" s="75"/>
      <c r="Y2973" s="86"/>
      <c r="Z2973" s="75"/>
      <c r="AB2973" s="86"/>
      <c r="AC2973" s="75"/>
      <c r="AE2973" s="86"/>
      <c r="AF2973" s="75"/>
      <c r="AH2973" s="86"/>
      <c r="AI2973" s="75"/>
      <c r="AK2973" s="86"/>
      <c r="AL2973" s="75"/>
    </row>
    <row r="2974" spans="1:38" x14ac:dyDescent="0.2">
      <c r="A2974" s="31"/>
      <c r="B2974" s="83"/>
      <c r="D2974" s="86"/>
      <c r="E2974" s="75"/>
      <c r="G2974" s="86"/>
      <c r="H2974" s="75"/>
      <c r="J2974" s="86"/>
      <c r="K2974" s="75"/>
      <c r="M2974" s="86"/>
      <c r="N2974" s="75"/>
      <c r="P2974" s="86"/>
      <c r="Q2974" s="75"/>
      <c r="S2974" s="86"/>
      <c r="T2974" s="75"/>
      <c r="V2974" s="86"/>
      <c r="W2974" s="75"/>
      <c r="Y2974" s="86"/>
      <c r="Z2974" s="75"/>
      <c r="AB2974" s="86"/>
      <c r="AC2974" s="75"/>
      <c r="AE2974" s="86"/>
      <c r="AF2974" s="75"/>
      <c r="AH2974" s="86"/>
      <c r="AI2974" s="75"/>
      <c r="AK2974" s="86"/>
      <c r="AL2974" s="75"/>
    </row>
    <row r="2975" spans="1:38" x14ac:dyDescent="0.2">
      <c r="A2975" s="31"/>
      <c r="B2975" s="83"/>
      <c r="D2975" s="86"/>
      <c r="E2975" s="75"/>
      <c r="G2975" s="86"/>
      <c r="H2975" s="75"/>
      <c r="J2975" s="86"/>
      <c r="K2975" s="75"/>
      <c r="M2975" s="86"/>
      <c r="N2975" s="75"/>
      <c r="P2975" s="86"/>
      <c r="Q2975" s="75"/>
      <c r="S2975" s="86"/>
      <c r="T2975" s="75"/>
      <c r="V2975" s="86"/>
      <c r="W2975" s="75"/>
      <c r="Y2975" s="86"/>
      <c r="Z2975" s="75"/>
      <c r="AB2975" s="86"/>
      <c r="AC2975" s="75"/>
      <c r="AE2975" s="86"/>
      <c r="AF2975" s="75"/>
      <c r="AH2975" s="86"/>
      <c r="AI2975" s="75"/>
      <c r="AK2975" s="86"/>
      <c r="AL2975" s="75"/>
    </row>
    <row r="2976" spans="1:38" x14ac:dyDescent="0.2">
      <c r="A2976" s="31"/>
      <c r="B2976" s="83"/>
      <c r="D2976" s="86"/>
      <c r="E2976" s="75"/>
      <c r="G2976" s="86"/>
      <c r="H2976" s="75"/>
      <c r="J2976" s="86"/>
      <c r="K2976" s="75"/>
      <c r="M2976" s="86"/>
      <c r="N2976" s="75"/>
      <c r="P2976" s="86"/>
      <c r="Q2976" s="75"/>
      <c r="S2976" s="86"/>
      <c r="T2976" s="75"/>
      <c r="V2976" s="86"/>
      <c r="W2976" s="75"/>
      <c r="Y2976" s="86"/>
      <c r="Z2976" s="75"/>
      <c r="AB2976" s="86"/>
      <c r="AC2976" s="75"/>
      <c r="AE2976" s="86"/>
      <c r="AF2976" s="75"/>
      <c r="AH2976" s="86"/>
      <c r="AI2976" s="75"/>
      <c r="AK2976" s="86"/>
      <c r="AL2976" s="75"/>
    </row>
    <row r="2977" spans="1:38" x14ac:dyDescent="0.2">
      <c r="A2977" s="31"/>
      <c r="B2977" s="83"/>
      <c r="D2977" s="86"/>
      <c r="E2977" s="75"/>
      <c r="G2977" s="86"/>
      <c r="H2977" s="75"/>
      <c r="J2977" s="86"/>
      <c r="K2977" s="75"/>
      <c r="M2977" s="86"/>
      <c r="N2977" s="75"/>
      <c r="P2977" s="86"/>
      <c r="Q2977" s="75"/>
      <c r="S2977" s="86"/>
      <c r="T2977" s="75"/>
      <c r="V2977" s="86"/>
      <c r="W2977" s="75"/>
      <c r="Y2977" s="86"/>
      <c r="Z2977" s="75"/>
      <c r="AB2977" s="86"/>
      <c r="AC2977" s="75"/>
      <c r="AE2977" s="86"/>
      <c r="AF2977" s="75"/>
      <c r="AH2977" s="86"/>
      <c r="AI2977" s="75"/>
      <c r="AK2977" s="86"/>
      <c r="AL2977" s="75"/>
    </row>
    <row r="2978" spans="1:38" x14ac:dyDescent="0.2">
      <c r="A2978" s="31"/>
      <c r="B2978" s="83"/>
      <c r="D2978" s="86"/>
      <c r="E2978" s="75"/>
      <c r="G2978" s="86"/>
      <c r="H2978" s="75"/>
      <c r="J2978" s="86"/>
      <c r="K2978" s="75"/>
      <c r="M2978" s="86"/>
      <c r="N2978" s="75"/>
      <c r="P2978" s="86"/>
      <c r="Q2978" s="75"/>
      <c r="S2978" s="86"/>
      <c r="T2978" s="75"/>
      <c r="V2978" s="86"/>
      <c r="W2978" s="75"/>
      <c r="Y2978" s="86"/>
      <c r="Z2978" s="75"/>
      <c r="AB2978" s="86"/>
      <c r="AC2978" s="75"/>
      <c r="AE2978" s="86"/>
      <c r="AF2978" s="75"/>
      <c r="AH2978" s="86"/>
      <c r="AI2978" s="75"/>
      <c r="AK2978" s="86"/>
      <c r="AL2978" s="75"/>
    </row>
    <row r="2979" spans="1:38" x14ac:dyDescent="0.2">
      <c r="A2979" s="31"/>
      <c r="B2979" s="83"/>
      <c r="D2979" s="86"/>
      <c r="E2979" s="75"/>
      <c r="G2979" s="86"/>
      <c r="H2979" s="75"/>
      <c r="J2979" s="86"/>
      <c r="K2979" s="75"/>
      <c r="M2979" s="86"/>
      <c r="N2979" s="75"/>
      <c r="P2979" s="86"/>
      <c r="Q2979" s="75"/>
      <c r="S2979" s="86"/>
      <c r="T2979" s="75"/>
      <c r="V2979" s="86"/>
      <c r="W2979" s="75"/>
      <c r="Y2979" s="86"/>
      <c r="Z2979" s="75"/>
      <c r="AB2979" s="86"/>
      <c r="AC2979" s="75"/>
      <c r="AE2979" s="86"/>
      <c r="AF2979" s="75"/>
      <c r="AH2979" s="86"/>
      <c r="AI2979" s="75"/>
      <c r="AK2979" s="86"/>
      <c r="AL2979" s="75"/>
    </row>
    <row r="2980" spans="1:38" x14ac:dyDescent="0.2">
      <c r="A2980" s="31"/>
      <c r="B2980" s="83"/>
      <c r="D2980" s="86"/>
      <c r="E2980" s="75"/>
      <c r="G2980" s="86"/>
      <c r="H2980" s="75"/>
      <c r="J2980" s="86"/>
      <c r="K2980" s="75"/>
      <c r="M2980" s="86"/>
      <c r="N2980" s="75"/>
      <c r="P2980" s="86"/>
      <c r="Q2980" s="75"/>
      <c r="S2980" s="86"/>
      <c r="T2980" s="75"/>
      <c r="V2980" s="86"/>
      <c r="W2980" s="75"/>
      <c r="Y2980" s="86"/>
      <c r="Z2980" s="75"/>
      <c r="AB2980" s="86"/>
      <c r="AC2980" s="75"/>
      <c r="AE2980" s="86"/>
      <c r="AF2980" s="75"/>
      <c r="AH2980" s="86"/>
      <c r="AI2980" s="75"/>
      <c r="AK2980" s="86"/>
      <c r="AL2980" s="75"/>
    </row>
    <row r="2981" spans="1:38" x14ac:dyDescent="0.2">
      <c r="A2981" s="31"/>
      <c r="B2981" s="83"/>
      <c r="D2981" s="86"/>
      <c r="E2981" s="75"/>
      <c r="G2981" s="86"/>
      <c r="H2981" s="75"/>
      <c r="J2981" s="86"/>
      <c r="K2981" s="75"/>
      <c r="M2981" s="86"/>
      <c r="N2981" s="75"/>
      <c r="P2981" s="86"/>
      <c r="Q2981" s="75"/>
      <c r="S2981" s="86"/>
      <c r="T2981" s="75"/>
      <c r="V2981" s="86"/>
      <c r="W2981" s="75"/>
      <c r="Y2981" s="86"/>
      <c r="Z2981" s="75"/>
      <c r="AB2981" s="86"/>
      <c r="AC2981" s="75"/>
      <c r="AE2981" s="86"/>
      <c r="AF2981" s="75"/>
      <c r="AH2981" s="86"/>
      <c r="AI2981" s="75"/>
      <c r="AK2981" s="86"/>
      <c r="AL2981" s="75"/>
    </row>
    <row r="2982" spans="1:38" x14ac:dyDescent="0.2">
      <c r="A2982" s="31"/>
      <c r="B2982" s="83"/>
      <c r="D2982" s="86"/>
      <c r="E2982" s="75"/>
      <c r="G2982" s="86"/>
      <c r="H2982" s="75"/>
      <c r="J2982" s="86"/>
      <c r="K2982" s="75"/>
      <c r="M2982" s="86"/>
      <c r="N2982" s="75"/>
      <c r="P2982" s="86"/>
      <c r="Q2982" s="75"/>
      <c r="S2982" s="86"/>
      <c r="T2982" s="75"/>
      <c r="V2982" s="86"/>
      <c r="W2982" s="75"/>
      <c r="Y2982" s="86"/>
      <c r="Z2982" s="75"/>
      <c r="AB2982" s="86"/>
      <c r="AC2982" s="75"/>
      <c r="AE2982" s="86"/>
      <c r="AF2982" s="75"/>
      <c r="AH2982" s="86"/>
      <c r="AI2982" s="75"/>
      <c r="AK2982" s="86"/>
      <c r="AL2982" s="75"/>
    </row>
    <row r="2983" spans="1:38" x14ac:dyDescent="0.2">
      <c r="A2983" s="31"/>
      <c r="B2983" s="83"/>
      <c r="D2983" s="86"/>
      <c r="E2983" s="75"/>
      <c r="G2983" s="86"/>
      <c r="H2983" s="75"/>
      <c r="J2983" s="86"/>
      <c r="K2983" s="75"/>
      <c r="M2983" s="86"/>
      <c r="N2983" s="75"/>
      <c r="P2983" s="86"/>
      <c r="Q2983" s="75"/>
      <c r="S2983" s="86"/>
      <c r="T2983" s="75"/>
      <c r="V2983" s="86"/>
      <c r="W2983" s="75"/>
      <c r="Y2983" s="86"/>
      <c r="Z2983" s="75"/>
      <c r="AB2983" s="86"/>
      <c r="AC2983" s="75"/>
      <c r="AE2983" s="86"/>
      <c r="AF2983" s="75"/>
      <c r="AH2983" s="86"/>
      <c r="AI2983" s="75"/>
      <c r="AK2983" s="86"/>
      <c r="AL2983" s="75"/>
    </row>
    <row r="2984" spans="1:38" x14ac:dyDescent="0.2">
      <c r="A2984" s="31"/>
      <c r="B2984" s="83"/>
      <c r="D2984" s="86"/>
      <c r="E2984" s="75"/>
      <c r="G2984" s="86"/>
      <c r="H2984" s="75"/>
      <c r="J2984" s="86"/>
      <c r="K2984" s="75"/>
      <c r="M2984" s="86"/>
      <c r="N2984" s="75"/>
      <c r="P2984" s="86"/>
      <c r="Q2984" s="75"/>
      <c r="S2984" s="86"/>
      <c r="T2984" s="75"/>
      <c r="V2984" s="86"/>
      <c r="W2984" s="75"/>
      <c r="Y2984" s="86"/>
      <c r="Z2984" s="75"/>
      <c r="AB2984" s="86"/>
      <c r="AC2984" s="75"/>
      <c r="AE2984" s="86"/>
      <c r="AF2984" s="75"/>
      <c r="AH2984" s="86"/>
      <c r="AI2984" s="75"/>
      <c r="AK2984" s="86"/>
      <c r="AL2984" s="75"/>
    </row>
    <row r="2985" spans="1:38" x14ac:dyDescent="0.2">
      <c r="A2985" s="31"/>
      <c r="B2985" s="83"/>
      <c r="D2985" s="86"/>
      <c r="E2985" s="75"/>
      <c r="G2985" s="86"/>
      <c r="H2985" s="75"/>
      <c r="J2985" s="86"/>
      <c r="K2985" s="75"/>
      <c r="M2985" s="86"/>
      <c r="N2985" s="75"/>
      <c r="P2985" s="86"/>
      <c r="Q2985" s="75"/>
      <c r="S2985" s="86"/>
      <c r="T2985" s="75"/>
      <c r="V2985" s="86"/>
      <c r="W2985" s="75"/>
      <c r="Y2985" s="86"/>
      <c r="Z2985" s="75"/>
      <c r="AB2985" s="86"/>
      <c r="AC2985" s="75"/>
      <c r="AE2985" s="86"/>
      <c r="AF2985" s="75"/>
      <c r="AH2985" s="86"/>
      <c r="AI2985" s="75"/>
      <c r="AK2985" s="86"/>
      <c r="AL2985" s="75"/>
    </row>
    <row r="2986" spans="1:38" x14ac:dyDescent="0.2">
      <c r="A2986" s="31"/>
      <c r="B2986" s="83"/>
      <c r="D2986" s="86"/>
      <c r="E2986" s="75"/>
      <c r="G2986" s="86"/>
      <c r="H2986" s="75"/>
      <c r="J2986" s="86"/>
      <c r="K2986" s="75"/>
      <c r="M2986" s="86"/>
      <c r="N2986" s="75"/>
      <c r="P2986" s="86"/>
      <c r="Q2986" s="75"/>
      <c r="S2986" s="86"/>
      <c r="T2986" s="75"/>
      <c r="V2986" s="86"/>
      <c r="W2986" s="75"/>
      <c r="Y2986" s="86"/>
      <c r="Z2986" s="75"/>
      <c r="AB2986" s="86"/>
      <c r="AC2986" s="75"/>
      <c r="AE2986" s="86"/>
      <c r="AF2986" s="75"/>
      <c r="AH2986" s="86"/>
      <c r="AI2986" s="75"/>
      <c r="AK2986" s="86"/>
      <c r="AL2986" s="75"/>
    </row>
    <row r="2987" spans="1:38" x14ac:dyDescent="0.2">
      <c r="A2987" s="31"/>
      <c r="B2987" s="83"/>
      <c r="D2987" s="86"/>
      <c r="E2987" s="75"/>
      <c r="G2987" s="86"/>
      <c r="H2987" s="75"/>
      <c r="J2987" s="86"/>
      <c r="K2987" s="75"/>
      <c r="M2987" s="86"/>
      <c r="N2987" s="75"/>
      <c r="P2987" s="86"/>
      <c r="Q2987" s="75"/>
      <c r="S2987" s="86"/>
      <c r="T2987" s="75"/>
      <c r="V2987" s="86"/>
      <c r="W2987" s="75"/>
      <c r="Y2987" s="86"/>
      <c r="Z2987" s="75"/>
      <c r="AB2987" s="86"/>
      <c r="AC2987" s="75"/>
      <c r="AE2987" s="86"/>
      <c r="AF2987" s="75"/>
      <c r="AH2987" s="86"/>
      <c r="AI2987" s="75"/>
      <c r="AK2987" s="86"/>
      <c r="AL2987" s="75"/>
    </row>
    <row r="2988" spans="1:38" x14ac:dyDescent="0.2">
      <c r="A2988" s="31"/>
      <c r="B2988" s="83"/>
      <c r="D2988" s="86"/>
      <c r="E2988" s="75"/>
      <c r="G2988" s="86"/>
      <c r="H2988" s="75"/>
      <c r="J2988" s="86"/>
      <c r="K2988" s="75"/>
      <c r="M2988" s="86"/>
      <c r="N2988" s="75"/>
      <c r="P2988" s="86"/>
      <c r="Q2988" s="75"/>
      <c r="S2988" s="86"/>
      <c r="T2988" s="75"/>
      <c r="V2988" s="86"/>
      <c r="W2988" s="75"/>
      <c r="Y2988" s="86"/>
      <c r="Z2988" s="75"/>
      <c r="AB2988" s="86"/>
      <c r="AC2988" s="75"/>
      <c r="AE2988" s="86"/>
      <c r="AF2988" s="75"/>
      <c r="AH2988" s="86"/>
      <c r="AI2988" s="75"/>
      <c r="AK2988" s="86"/>
      <c r="AL2988" s="75"/>
    </row>
    <row r="2989" spans="1:38" x14ac:dyDescent="0.2">
      <c r="A2989" s="31"/>
      <c r="B2989" s="83"/>
      <c r="D2989" s="86"/>
      <c r="E2989" s="75"/>
      <c r="G2989" s="86"/>
      <c r="H2989" s="75"/>
      <c r="J2989" s="86"/>
      <c r="K2989" s="75"/>
      <c r="M2989" s="86"/>
      <c r="N2989" s="75"/>
      <c r="P2989" s="86"/>
      <c r="Q2989" s="75"/>
      <c r="S2989" s="86"/>
      <c r="T2989" s="75"/>
      <c r="V2989" s="86"/>
      <c r="W2989" s="75"/>
      <c r="Y2989" s="86"/>
      <c r="Z2989" s="75"/>
      <c r="AB2989" s="86"/>
      <c r="AC2989" s="75"/>
      <c r="AE2989" s="86"/>
      <c r="AF2989" s="75"/>
      <c r="AH2989" s="86"/>
      <c r="AI2989" s="75"/>
      <c r="AK2989" s="86"/>
      <c r="AL2989" s="75"/>
    </row>
    <row r="2990" spans="1:38" x14ac:dyDescent="0.2">
      <c r="A2990" s="31"/>
      <c r="B2990" s="83"/>
      <c r="D2990" s="86"/>
      <c r="E2990" s="75"/>
      <c r="G2990" s="86"/>
      <c r="H2990" s="75"/>
      <c r="J2990" s="86"/>
      <c r="K2990" s="75"/>
      <c r="M2990" s="86"/>
      <c r="N2990" s="75"/>
      <c r="P2990" s="86"/>
      <c r="Q2990" s="75"/>
      <c r="S2990" s="86"/>
      <c r="T2990" s="75"/>
      <c r="V2990" s="86"/>
      <c r="W2990" s="75"/>
      <c r="Y2990" s="86"/>
      <c r="Z2990" s="75"/>
      <c r="AB2990" s="86"/>
      <c r="AC2990" s="75"/>
      <c r="AE2990" s="86"/>
      <c r="AF2990" s="75"/>
      <c r="AH2990" s="86"/>
      <c r="AI2990" s="75"/>
      <c r="AK2990" s="86"/>
      <c r="AL2990" s="75"/>
    </row>
    <row r="2991" spans="1:38" x14ac:dyDescent="0.2">
      <c r="A2991" s="31"/>
      <c r="B2991" s="83"/>
      <c r="D2991" s="86"/>
      <c r="E2991" s="75"/>
      <c r="G2991" s="86"/>
      <c r="H2991" s="75"/>
      <c r="J2991" s="86"/>
      <c r="K2991" s="75"/>
      <c r="M2991" s="86"/>
      <c r="N2991" s="75"/>
      <c r="P2991" s="86"/>
      <c r="Q2991" s="75"/>
      <c r="S2991" s="86"/>
      <c r="T2991" s="75"/>
      <c r="V2991" s="86"/>
      <c r="W2991" s="75"/>
      <c r="Y2991" s="86"/>
      <c r="Z2991" s="75"/>
      <c r="AB2991" s="86"/>
      <c r="AC2991" s="75"/>
      <c r="AE2991" s="86"/>
      <c r="AF2991" s="75"/>
      <c r="AH2991" s="86"/>
      <c r="AI2991" s="75"/>
      <c r="AK2991" s="86"/>
      <c r="AL2991" s="75"/>
    </row>
    <row r="2992" spans="1:38" x14ac:dyDescent="0.2">
      <c r="A2992" s="31"/>
      <c r="B2992" s="83"/>
      <c r="D2992" s="86"/>
      <c r="E2992" s="75"/>
      <c r="G2992" s="86"/>
      <c r="H2992" s="75"/>
      <c r="J2992" s="86"/>
      <c r="K2992" s="75"/>
      <c r="M2992" s="86"/>
      <c r="N2992" s="75"/>
      <c r="P2992" s="86"/>
      <c r="Q2992" s="75"/>
      <c r="S2992" s="86"/>
      <c r="T2992" s="75"/>
      <c r="V2992" s="86"/>
      <c r="W2992" s="75"/>
      <c r="Y2992" s="86"/>
      <c r="Z2992" s="75"/>
      <c r="AB2992" s="86"/>
      <c r="AC2992" s="75"/>
      <c r="AE2992" s="86"/>
      <c r="AF2992" s="75"/>
      <c r="AH2992" s="86"/>
      <c r="AI2992" s="75"/>
      <c r="AK2992" s="86"/>
      <c r="AL2992" s="75"/>
    </row>
    <row r="2993" spans="1:38" x14ac:dyDescent="0.2">
      <c r="A2993" s="31"/>
      <c r="B2993" s="83"/>
      <c r="D2993" s="86"/>
      <c r="E2993" s="75"/>
      <c r="G2993" s="86"/>
      <c r="H2993" s="75"/>
      <c r="J2993" s="86"/>
      <c r="K2993" s="75"/>
      <c r="M2993" s="86"/>
      <c r="N2993" s="75"/>
      <c r="P2993" s="86"/>
      <c r="Q2993" s="75"/>
      <c r="S2993" s="86"/>
      <c r="T2993" s="75"/>
      <c r="V2993" s="86"/>
      <c r="W2993" s="75"/>
      <c r="Y2993" s="86"/>
      <c r="Z2993" s="75"/>
      <c r="AB2993" s="86"/>
      <c r="AC2993" s="75"/>
      <c r="AE2993" s="86"/>
      <c r="AF2993" s="75"/>
      <c r="AH2993" s="86"/>
      <c r="AI2993" s="75"/>
      <c r="AK2993" s="86"/>
      <c r="AL2993" s="75"/>
    </row>
    <row r="2994" spans="1:38" x14ac:dyDescent="0.2">
      <c r="A2994" s="31"/>
      <c r="B2994" s="83"/>
      <c r="D2994" s="86"/>
      <c r="E2994" s="75"/>
      <c r="G2994" s="86"/>
      <c r="H2994" s="75"/>
      <c r="J2994" s="86"/>
      <c r="K2994" s="75"/>
      <c r="M2994" s="86"/>
      <c r="N2994" s="75"/>
      <c r="P2994" s="86"/>
      <c r="Q2994" s="75"/>
      <c r="S2994" s="86"/>
      <c r="T2994" s="75"/>
      <c r="V2994" s="86"/>
      <c r="W2994" s="75"/>
      <c r="Y2994" s="86"/>
      <c r="Z2994" s="75"/>
      <c r="AB2994" s="86"/>
      <c r="AC2994" s="75"/>
      <c r="AE2994" s="86"/>
      <c r="AF2994" s="75"/>
      <c r="AH2994" s="86"/>
      <c r="AI2994" s="75"/>
      <c r="AK2994" s="86"/>
      <c r="AL2994" s="75"/>
    </row>
    <row r="2995" spans="1:38" x14ac:dyDescent="0.2">
      <c r="A2995" s="31"/>
      <c r="B2995" s="83"/>
      <c r="D2995" s="86"/>
      <c r="E2995" s="75"/>
      <c r="G2995" s="86"/>
      <c r="H2995" s="75"/>
      <c r="J2995" s="86"/>
      <c r="K2995" s="75"/>
      <c r="M2995" s="86"/>
      <c r="N2995" s="75"/>
      <c r="P2995" s="86"/>
      <c r="Q2995" s="75"/>
      <c r="S2995" s="86"/>
      <c r="T2995" s="75"/>
      <c r="V2995" s="86"/>
      <c r="W2995" s="75"/>
      <c r="Y2995" s="86"/>
      <c r="Z2995" s="75"/>
      <c r="AB2995" s="86"/>
      <c r="AC2995" s="75"/>
      <c r="AE2995" s="86"/>
      <c r="AF2995" s="75"/>
      <c r="AH2995" s="86"/>
      <c r="AI2995" s="75"/>
      <c r="AK2995" s="86"/>
      <c r="AL2995" s="75"/>
    </row>
    <row r="2996" spans="1:38" x14ac:dyDescent="0.2">
      <c r="A2996" s="31"/>
      <c r="B2996" s="83"/>
      <c r="D2996" s="86"/>
      <c r="E2996" s="75"/>
      <c r="G2996" s="86"/>
      <c r="H2996" s="75"/>
      <c r="J2996" s="86"/>
      <c r="K2996" s="75"/>
      <c r="M2996" s="86"/>
      <c r="N2996" s="75"/>
      <c r="P2996" s="86"/>
      <c r="Q2996" s="75"/>
      <c r="S2996" s="86"/>
      <c r="T2996" s="75"/>
      <c r="V2996" s="86"/>
      <c r="W2996" s="75"/>
      <c r="Y2996" s="86"/>
      <c r="Z2996" s="75"/>
      <c r="AB2996" s="86"/>
      <c r="AC2996" s="75"/>
      <c r="AE2996" s="86"/>
      <c r="AF2996" s="75"/>
      <c r="AH2996" s="86"/>
      <c r="AI2996" s="75"/>
      <c r="AK2996" s="86"/>
      <c r="AL2996" s="75"/>
    </row>
    <row r="2997" spans="1:38" x14ac:dyDescent="0.2">
      <c r="A2997" s="31"/>
      <c r="B2997" s="83"/>
      <c r="D2997" s="86"/>
      <c r="E2997" s="75"/>
      <c r="G2997" s="86"/>
      <c r="H2997" s="75"/>
      <c r="J2997" s="86"/>
      <c r="K2997" s="75"/>
      <c r="M2997" s="86"/>
      <c r="N2997" s="75"/>
      <c r="P2997" s="86"/>
      <c r="Q2997" s="75"/>
      <c r="S2997" s="86"/>
      <c r="T2997" s="75"/>
      <c r="V2997" s="86"/>
      <c r="W2997" s="75"/>
      <c r="Y2997" s="86"/>
      <c r="Z2997" s="75"/>
      <c r="AB2997" s="86"/>
      <c r="AC2997" s="75"/>
      <c r="AE2997" s="86"/>
      <c r="AF2997" s="75"/>
      <c r="AH2997" s="86"/>
      <c r="AI2997" s="75"/>
      <c r="AK2997" s="86"/>
      <c r="AL2997" s="75"/>
    </row>
    <row r="2998" spans="1:38" x14ac:dyDescent="0.2">
      <c r="A2998" s="31"/>
      <c r="B2998" s="83"/>
      <c r="D2998" s="86"/>
      <c r="E2998" s="75"/>
      <c r="G2998" s="86"/>
      <c r="H2998" s="75"/>
      <c r="J2998" s="86"/>
      <c r="K2998" s="75"/>
      <c r="M2998" s="86"/>
      <c r="N2998" s="75"/>
      <c r="P2998" s="86"/>
      <c r="Q2998" s="75"/>
      <c r="S2998" s="86"/>
      <c r="T2998" s="75"/>
      <c r="V2998" s="86"/>
      <c r="W2998" s="75"/>
      <c r="Y2998" s="86"/>
      <c r="Z2998" s="75"/>
      <c r="AB2998" s="86"/>
      <c r="AC2998" s="75"/>
      <c r="AE2998" s="86"/>
      <c r="AF2998" s="75"/>
      <c r="AH2998" s="86"/>
      <c r="AI2998" s="75"/>
      <c r="AK2998" s="86"/>
      <c r="AL2998" s="75"/>
    </row>
    <row r="2999" spans="1:38" x14ac:dyDescent="0.2">
      <c r="A2999" s="31"/>
      <c r="B2999" s="83"/>
      <c r="D2999" s="86"/>
      <c r="E2999" s="75"/>
      <c r="G2999" s="86"/>
      <c r="H2999" s="75"/>
      <c r="J2999" s="86"/>
      <c r="K2999" s="75"/>
      <c r="M2999" s="86"/>
      <c r="N2999" s="75"/>
      <c r="P2999" s="86"/>
      <c r="Q2999" s="75"/>
      <c r="S2999" s="86"/>
      <c r="T2999" s="75"/>
      <c r="V2999" s="86"/>
      <c r="W2999" s="75"/>
      <c r="Y2999" s="86"/>
      <c r="Z2999" s="75"/>
      <c r="AB2999" s="86"/>
      <c r="AC2999" s="75"/>
      <c r="AE2999" s="86"/>
      <c r="AF2999" s="75"/>
      <c r="AH2999" s="86"/>
      <c r="AI2999" s="75"/>
      <c r="AK2999" s="86"/>
      <c r="AL2999" s="75"/>
    </row>
    <row r="3000" spans="1:38" x14ac:dyDescent="0.2">
      <c r="A3000" s="31"/>
      <c r="B3000" s="83"/>
      <c r="D3000" s="86"/>
      <c r="E3000" s="75"/>
      <c r="G3000" s="86"/>
      <c r="H3000" s="75"/>
      <c r="J3000" s="86"/>
      <c r="K3000" s="75"/>
      <c r="M3000" s="86"/>
      <c r="N3000" s="75"/>
      <c r="P3000" s="86"/>
      <c r="Q3000" s="75"/>
      <c r="S3000" s="86"/>
      <c r="T3000" s="75"/>
      <c r="V3000" s="86"/>
      <c r="W3000" s="75"/>
      <c r="Y3000" s="86"/>
      <c r="Z3000" s="75"/>
      <c r="AB3000" s="86"/>
      <c r="AC3000" s="75"/>
      <c r="AE3000" s="86"/>
      <c r="AF3000" s="75"/>
      <c r="AH3000" s="86"/>
      <c r="AI3000" s="75"/>
      <c r="AK3000" s="86"/>
      <c r="AL3000" s="75"/>
    </row>
    <row r="3001" spans="1:38" x14ac:dyDescent="0.2">
      <c r="A3001" s="31"/>
      <c r="B3001" s="83"/>
      <c r="D3001" s="86"/>
      <c r="E3001" s="75"/>
      <c r="G3001" s="86"/>
      <c r="H3001" s="75"/>
      <c r="J3001" s="86"/>
      <c r="K3001" s="75"/>
      <c r="M3001" s="86"/>
      <c r="N3001" s="75"/>
      <c r="P3001" s="86"/>
      <c r="Q3001" s="75"/>
      <c r="S3001" s="86"/>
      <c r="T3001" s="75"/>
      <c r="V3001" s="86"/>
      <c r="W3001" s="75"/>
      <c r="Y3001" s="86"/>
      <c r="Z3001" s="75"/>
      <c r="AB3001" s="86"/>
      <c r="AC3001" s="75"/>
      <c r="AE3001" s="86"/>
      <c r="AF3001" s="75"/>
      <c r="AH3001" s="86"/>
      <c r="AI3001" s="75"/>
      <c r="AK3001" s="86"/>
      <c r="AL3001" s="75"/>
    </row>
    <row r="3002" spans="1:38" x14ac:dyDescent="0.2">
      <c r="A3002" s="31"/>
      <c r="B3002" s="83"/>
      <c r="D3002" s="86"/>
      <c r="E3002" s="75"/>
      <c r="G3002" s="86"/>
      <c r="H3002" s="75"/>
      <c r="J3002" s="86"/>
      <c r="K3002" s="75"/>
      <c r="M3002" s="86"/>
      <c r="N3002" s="75"/>
      <c r="P3002" s="86"/>
      <c r="Q3002" s="75"/>
      <c r="S3002" s="86"/>
      <c r="T3002" s="75"/>
      <c r="V3002" s="86"/>
      <c r="W3002" s="75"/>
      <c r="Y3002" s="86"/>
      <c r="Z3002" s="75"/>
      <c r="AB3002" s="86"/>
      <c r="AC3002" s="75"/>
      <c r="AE3002" s="86"/>
      <c r="AF3002" s="75"/>
      <c r="AH3002" s="86"/>
      <c r="AI3002" s="75"/>
      <c r="AK3002" s="86"/>
      <c r="AL3002" s="75"/>
    </row>
    <row r="3003" spans="1:38" x14ac:dyDescent="0.2">
      <c r="A3003" s="31"/>
      <c r="B3003" s="83"/>
      <c r="D3003" s="86"/>
      <c r="E3003" s="75"/>
      <c r="G3003" s="86"/>
      <c r="H3003" s="75"/>
      <c r="J3003" s="86"/>
      <c r="K3003" s="75"/>
      <c r="M3003" s="86"/>
      <c r="N3003" s="75"/>
      <c r="P3003" s="86"/>
      <c r="Q3003" s="75"/>
      <c r="S3003" s="86"/>
      <c r="T3003" s="75"/>
      <c r="V3003" s="86"/>
      <c r="W3003" s="75"/>
      <c r="Y3003" s="86"/>
      <c r="Z3003" s="75"/>
      <c r="AB3003" s="86"/>
      <c r="AC3003" s="75"/>
      <c r="AE3003" s="86"/>
      <c r="AF3003" s="75"/>
      <c r="AH3003" s="86"/>
      <c r="AI3003" s="75"/>
      <c r="AK3003" s="86"/>
      <c r="AL3003" s="75"/>
    </row>
    <row r="3004" spans="1:38" x14ac:dyDescent="0.2">
      <c r="A3004" s="31"/>
      <c r="B3004" s="83"/>
      <c r="D3004" s="86"/>
      <c r="E3004" s="75"/>
      <c r="G3004" s="86"/>
      <c r="H3004" s="75"/>
      <c r="J3004" s="86"/>
      <c r="K3004" s="75"/>
      <c r="M3004" s="86"/>
      <c r="N3004" s="75"/>
      <c r="P3004" s="86"/>
      <c r="Q3004" s="75"/>
      <c r="S3004" s="86"/>
      <c r="T3004" s="75"/>
      <c r="V3004" s="86"/>
      <c r="W3004" s="75"/>
      <c r="Y3004" s="86"/>
      <c r="Z3004" s="75"/>
      <c r="AB3004" s="86"/>
      <c r="AC3004" s="75"/>
      <c r="AE3004" s="86"/>
      <c r="AF3004" s="75"/>
      <c r="AH3004" s="86"/>
      <c r="AI3004" s="75"/>
      <c r="AK3004" s="86"/>
      <c r="AL3004" s="75"/>
    </row>
    <row r="3005" spans="1:38" x14ac:dyDescent="0.2">
      <c r="A3005" s="31"/>
      <c r="B3005" s="83"/>
      <c r="D3005" s="86"/>
      <c r="E3005" s="75"/>
      <c r="G3005" s="86"/>
      <c r="H3005" s="75"/>
      <c r="J3005" s="86"/>
      <c r="K3005" s="75"/>
      <c r="M3005" s="86"/>
      <c r="N3005" s="75"/>
      <c r="P3005" s="86"/>
      <c r="Q3005" s="75"/>
      <c r="S3005" s="86"/>
      <c r="T3005" s="75"/>
      <c r="V3005" s="86"/>
      <c r="W3005" s="75"/>
      <c r="Y3005" s="86"/>
      <c r="Z3005" s="75"/>
      <c r="AB3005" s="86"/>
      <c r="AC3005" s="75"/>
      <c r="AE3005" s="86"/>
      <c r="AF3005" s="75"/>
      <c r="AH3005" s="86"/>
      <c r="AI3005" s="75"/>
      <c r="AK3005" s="86"/>
      <c r="AL3005" s="75"/>
    </row>
    <row r="3006" spans="1:38" x14ac:dyDescent="0.2">
      <c r="A3006" s="31"/>
      <c r="B3006" s="83"/>
      <c r="D3006" s="86"/>
      <c r="E3006" s="75"/>
      <c r="G3006" s="86"/>
      <c r="H3006" s="75"/>
      <c r="J3006" s="86"/>
      <c r="K3006" s="75"/>
      <c r="M3006" s="86"/>
      <c r="N3006" s="75"/>
      <c r="P3006" s="86"/>
      <c r="Q3006" s="75"/>
      <c r="S3006" s="86"/>
      <c r="T3006" s="75"/>
      <c r="V3006" s="86"/>
      <c r="W3006" s="75"/>
      <c r="Y3006" s="86"/>
      <c r="Z3006" s="75"/>
      <c r="AB3006" s="86"/>
      <c r="AC3006" s="75"/>
      <c r="AE3006" s="86"/>
      <c r="AF3006" s="75"/>
      <c r="AH3006" s="86"/>
      <c r="AI3006" s="75"/>
      <c r="AK3006" s="86"/>
      <c r="AL3006" s="75"/>
    </row>
    <row r="3007" spans="1:38" x14ac:dyDescent="0.2">
      <c r="A3007" s="31"/>
      <c r="B3007" s="83"/>
      <c r="D3007" s="86"/>
      <c r="E3007" s="75"/>
      <c r="G3007" s="86"/>
      <c r="H3007" s="75"/>
      <c r="J3007" s="86"/>
      <c r="K3007" s="75"/>
      <c r="M3007" s="86"/>
      <c r="N3007" s="75"/>
      <c r="P3007" s="86"/>
      <c r="Q3007" s="75"/>
      <c r="S3007" s="86"/>
      <c r="T3007" s="75"/>
      <c r="V3007" s="86"/>
      <c r="W3007" s="75"/>
      <c r="Y3007" s="86"/>
      <c r="Z3007" s="75"/>
      <c r="AB3007" s="86"/>
      <c r="AC3007" s="75"/>
      <c r="AE3007" s="86"/>
      <c r="AF3007" s="75"/>
      <c r="AH3007" s="86"/>
      <c r="AI3007" s="75"/>
      <c r="AK3007" s="86"/>
      <c r="AL3007" s="75"/>
    </row>
    <row r="3008" spans="1:38" x14ac:dyDescent="0.2">
      <c r="A3008" s="31"/>
      <c r="B3008" s="83"/>
      <c r="D3008" s="86"/>
      <c r="E3008" s="75"/>
      <c r="G3008" s="86"/>
      <c r="H3008" s="75"/>
      <c r="J3008" s="86"/>
      <c r="K3008" s="75"/>
      <c r="M3008" s="86"/>
      <c r="N3008" s="75"/>
      <c r="P3008" s="86"/>
      <c r="Q3008" s="75"/>
      <c r="S3008" s="86"/>
      <c r="T3008" s="75"/>
      <c r="V3008" s="86"/>
      <c r="W3008" s="75"/>
      <c r="Y3008" s="86"/>
      <c r="Z3008" s="75"/>
      <c r="AB3008" s="86"/>
      <c r="AC3008" s="75"/>
      <c r="AE3008" s="86"/>
      <c r="AF3008" s="75"/>
      <c r="AH3008" s="86"/>
      <c r="AI3008" s="75"/>
      <c r="AK3008" s="86"/>
      <c r="AL3008" s="75"/>
    </row>
    <row r="3009" spans="1:38" x14ac:dyDescent="0.2">
      <c r="A3009" s="31"/>
      <c r="B3009" s="83"/>
      <c r="D3009" s="86"/>
      <c r="E3009" s="75"/>
      <c r="G3009" s="86"/>
      <c r="H3009" s="75"/>
      <c r="J3009" s="86"/>
      <c r="K3009" s="75"/>
      <c r="M3009" s="86"/>
      <c r="N3009" s="75"/>
      <c r="P3009" s="86"/>
      <c r="Q3009" s="75"/>
      <c r="S3009" s="86"/>
      <c r="T3009" s="75"/>
      <c r="V3009" s="86"/>
      <c r="W3009" s="75"/>
      <c r="Y3009" s="86"/>
      <c r="Z3009" s="75"/>
      <c r="AB3009" s="86"/>
      <c r="AC3009" s="75"/>
      <c r="AE3009" s="86"/>
      <c r="AF3009" s="75"/>
      <c r="AH3009" s="86"/>
      <c r="AI3009" s="75"/>
      <c r="AK3009" s="86"/>
      <c r="AL3009" s="75"/>
    </row>
    <row r="3010" spans="1:38" x14ac:dyDescent="0.2">
      <c r="A3010" s="31"/>
      <c r="B3010" s="83"/>
      <c r="D3010" s="86"/>
      <c r="E3010" s="75"/>
      <c r="G3010" s="86"/>
      <c r="H3010" s="75"/>
      <c r="J3010" s="86"/>
      <c r="K3010" s="75"/>
      <c r="M3010" s="86"/>
      <c r="N3010" s="75"/>
      <c r="P3010" s="86"/>
      <c r="Q3010" s="75"/>
      <c r="S3010" s="86"/>
      <c r="T3010" s="75"/>
      <c r="V3010" s="86"/>
      <c r="W3010" s="75"/>
      <c r="Y3010" s="86"/>
      <c r="Z3010" s="75"/>
      <c r="AB3010" s="86"/>
      <c r="AC3010" s="75"/>
      <c r="AE3010" s="86"/>
      <c r="AF3010" s="75"/>
      <c r="AH3010" s="86"/>
      <c r="AI3010" s="75"/>
      <c r="AK3010" s="86"/>
      <c r="AL3010" s="75"/>
    </row>
    <row r="3011" spans="1:38" x14ac:dyDescent="0.2">
      <c r="A3011" s="31"/>
      <c r="B3011" s="83"/>
      <c r="D3011" s="86"/>
      <c r="E3011" s="75"/>
      <c r="G3011" s="86"/>
      <c r="H3011" s="75"/>
      <c r="J3011" s="86"/>
      <c r="K3011" s="75"/>
      <c r="M3011" s="86"/>
      <c r="N3011" s="75"/>
      <c r="P3011" s="86"/>
      <c r="Q3011" s="75"/>
      <c r="S3011" s="86"/>
      <c r="T3011" s="75"/>
      <c r="V3011" s="86"/>
      <c r="W3011" s="75"/>
      <c r="Y3011" s="86"/>
      <c r="Z3011" s="75"/>
      <c r="AB3011" s="86"/>
      <c r="AC3011" s="75"/>
      <c r="AE3011" s="86"/>
      <c r="AF3011" s="75"/>
      <c r="AH3011" s="86"/>
      <c r="AI3011" s="75"/>
      <c r="AK3011" s="86"/>
      <c r="AL3011" s="75"/>
    </row>
    <row r="3012" spans="1:38" x14ac:dyDescent="0.2">
      <c r="A3012" s="31"/>
      <c r="B3012" s="83"/>
      <c r="D3012" s="86"/>
      <c r="E3012" s="75"/>
      <c r="G3012" s="86"/>
      <c r="H3012" s="75"/>
      <c r="J3012" s="86"/>
      <c r="K3012" s="75"/>
      <c r="M3012" s="86"/>
      <c r="N3012" s="75"/>
      <c r="P3012" s="86"/>
      <c r="Q3012" s="75"/>
      <c r="S3012" s="86"/>
      <c r="T3012" s="75"/>
      <c r="V3012" s="86"/>
      <c r="W3012" s="75"/>
      <c r="Y3012" s="86"/>
      <c r="Z3012" s="75"/>
      <c r="AB3012" s="86"/>
      <c r="AC3012" s="75"/>
      <c r="AE3012" s="86"/>
      <c r="AF3012" s="75"/>
      <c r="AH3012" s="86"/>
      <c r="AI3012" s="75"/>
      <c r="AK3012" s="86"/>
      <c r="AL3012" s="75"/>
    </row>
    <row r="3013" spans="1:38" x14ac:dyDescent="0.2">
      <c r="A3013" s="31"/>
      <c r="B3013" s="83"/>
      <c r="D3013" s="86"/>
      <c r="E3013" s="75"/>
      <c r="G3013" s="86"/>
      <c r="H3013" s="75"/>
      <c r="J3013" s="86"/>
      <c r="K3013" s="75"/>
      <c r="M3013" s="86"/>
      <c r="N3013" s="75"/>
      <c r="P3013" s="86"/>
      <c r="Q3013" s="75"/>
      <c r="S3013" s="86"/>
      <c r="T3013" s="75"/>
      <c r="V3013" s="86"/>
      <c r="W3013" s="75"/>
      <c r="Y3013" s="86"/>
      <c r="Z3013" s="75"/>
      <c r="AB3013" s="86"/>
      <c r="AC3013" s="75"/>
      <c r="AE3013" s="86"/>
      <c r="AF3013" s="75"/>
      <c r="AH3013" s="86"/>
      <c r="AI3013" s="75"/>
      <c r="AK3013" s="86"/>
      <c r="AL3013" s="75"/>
    </row>
    <row r="3014" spans="1:38" x14ac:dyDescent="0.2">
      <c r="A3014" s="31"/>
      <c r="B3014" s="83"/>
      <c r="D3014" s="86"/>
      <c r="E3014" s="75"/>
      <c r="G3014" s="86"/>
      <c r="H3014" s="75"/>
      <c r="J3014" s="86"/>
      <c r="K3014" s="75"/>
      <c r="M3014" s="86"/>
      <c r="N3014" s="75"/>
      <c r="P3014" s="86"/>
      <c r="Q3014" s="75"/>
      <c r="S3014" s="86"/>
      <c r="T3014" s="75"/>
      <c r="V3014" s="86"/>
      <c r="W3014" s="75"/>
      <c r="Y3014" s="86"/>
      <c r="Z3014" s="75"/>
      <c r="AB3014" s="86"/>
      <c r="AC3014" s="75"/>
      <c r="AE3014" s="86"/>
      <c r="AF3014" s="75"/>
      <c r="AH3014" s="86"/>
      <c r="AI3014" s="75"/>
      <c r="AK3014" s="86"/>
      <c r="AL3014" s="75"/>
    </row>
    <row r="3015" spans="1:38" x14ac:dyDescent="0.2">
      <c r="A3015" s="31"/>
      <c r="B3015" s="83"/>
      <c r="D3015" s="86"/>
      <c r="E3015" s="75"/>
      <c r="G3015" s="86"/>
      <c r="H3015" s="75"/>
      <c r="J3015" s="86"/>
      <c r="K3015" s="75"/>
      <c r="M3015" s="86"/>
      <c r="N3015" s="75"/>
      <c r="P3015" s="86"/>
      <c r="Q3015" s="75"/>
      <c r="S3015" s="86"/>
      <c r="T3015" s="75"/>
      <c r="V3015" s="86"/>
      <c r="W3015" s="75"/>
      <c r="Y3015" s="86"/>
      <c r="Z3015" s="75"/>
      <c r="AB3015" s="86"/>
      <c r="AC3015" s="75"/>
      <c r="AE3015" s="86"/>
      <c r="AF3015" s="75"/>
      <c r="AH3015" s="86"/>
      <c r="AI3015" s="75"/>
      <c r="AK3015" s="86"/>
      <c r="AL3015" s="75"/>
    </row>
    <row r="3016" spans="1:38" x14ac:dyDescent="0.2">
      <c r="A3016" s="31"/>
      <c r="B3016" s="83"/>
      <c r="D3016" s="86"/>
      <c r="E3016" s="75"/>
      <c r="G3016" s="86"/>
      <c r="H3016" s="75"/>
      <c r="J3016" s="86"/>
      <c r="K3016" s="75"/>
      <c r="M3016" s="86"/>
      <c r="N3016" s="75"/>
      <c r="P3016" s="86"/>
      <c r="Q3016" s="75"/>
      <c r="S3016" s="86"/>
      <c r="T3016" s="75"/>
      <c r="V3016" s="86"/>
      <c r="W3016" s="75"/>
      <c r="Y3016" s="86"/>
      <c r="Z3016" s="75"/>
      <c r="AB3016" s="86"/>
      <c r="AC3016" s="75"/>
      <c r="AE3016" s="86"/>
      <c r="AF3016" s="75"/>
      <c r="AH3016" s="86"/>
      <c r="AI3016" s="75"/>
      <c r="AK3016" s="86"/>
      <c r="AL3016" s="75"/>
    </row>
    <row r="3017" spans="1:38" x14ac:dyDescent="0.2">
      <c r="A3017" s="31"/>
      <c r="B3017" s="83"/>
      <c r="D3017" s="86"/>
      <c r="E3017" s="75"/>
      <c r="G3017" s="86"/>
      <c r="H3017" s="75"/>
      <c r="J3017" s="86"/>
      <c r="K3017" s="75"/>
      <c r="M3017" s="86"/>
      <c r="N3017" s="75"/>
      <c r="P3017" s="86"/>
      <c r="Q3017" s="75"/>
      <c r="S3017" s="86"/>
      <c r="T3017" s="75"/>
      <c r="V3017" s="86"/>
      <c r="W3017" s="75"/>
      <c r="Y3017" s="86"/>
      <c r="Z3017" s="75"/>
      <c r="AB3017" s="86"/>
      <c r="AC3017" s="75"/>
      <c r="AE3017" s="86"/>
      <c r="AF3017" s="75"/>
      <c r="AH3017" s="86"/>
      <c r="AI3017" s="75"/>
      <c r="AK3017" s="86"/>
      <c r="AL3017" s="75"/>
    </row>
    <row r="3018" spans="1:38" x14ac:dyDescent="0.2">
      <c r="A3018" s="31"/>
      <c r="B3018" s="83"/>
      <c r="D3018" s="86"/>
      <c r="E3018" s="75"/>
      <c r="G3018" s="86"/>
      <c r="H3018" s="75"/>
      <c r="J3018" s="86"/>
      <c r="K3018" s="75"/>
      <c r="M3018" s="86"/>
      <c r="N3018" s="75"/>
      <c r="P3018" s="86"/>
      <c r="Q3018" s="75"/>
      <c r="S3018" s="86"/>
      <c r="T3018" s="75"/>
      <c r="V3018" s="86"/>
      <c r="W3018" s="75"/>
      <c r="Y3018" s="86"/>
      <c r="Z3018" s="75"/>
      <c r="AB3018" s="86"/>
      <c r="AC3018" s="75"/>
      <c r="AE3018" s="86"/>
      <c r="AF3018" s="75"/>
      <c r="AH3018" s="86"/>
      <c r="AI3018" s="75"/>
      <c r="AK3018" s="86"/>
      <c r="AL3018" s="75"/>
    </row>
    <row r="3019" spans="1:38" x14ac:dyDescent="0.2">
      <c r="A3019" s="31"/>
      <c r="B3019" s="83"/>
      <c r="D3019" s="86"/>
      <c r="E3019" s="75"/>
      <c r="G3019" s="86"/>
      <c r="H3019" s="75"/>
      <c r="J3019" s="86"/>
      <c r="K3019" s="75"/>
      <c r="M3019" s="86"/>
      <c r="N3019" s="75"/>
      <c r="P3019" s="86"/>
      <c r="Q3019" s="75"/>
      <c r="S3019" s="86"/>
      <c r="T3019" s="75"/>
      <c r="V3019" s="86"/>
      <c r="W3019" s="75"/>
      <c r="Y3019" s="86"/>
      <c r="Z3019" s="75"/>
      <c r="AB3019" s="86"/>
      <c r="AC3019" s="75"/>
      <c r="AE3019" s="86"/>
      <c r="AF3019" s="75"/>
      <c r="AH3019" s="86"/>
      <c r="AI3019" s="75"/>
      <c r="AK3019" s="86"/>
      <c r="AL3019" s="75"/>
    </row>
    <row r="3020" spans="1:38" x14ac:dyDescent="0.2">
      <c r="A3020" s="31"/>
      <c r="B3020" s="83"/>
      <c r="D3020" s="86"/>
      <c r="E3020" s="75"/>
      <c r="G3020" s="86"/>
      <c r="H3020" s="75"/>
      <c r="J3020" s="86"/>
      <c r="K3020" s="75"/>
      <c r="M3020" s="86"/>
      <c r="N3020" s="75"/>
      <c r="P3020" s="86"/>
      <c r="Q3020" s="75"/>
      <c r="S3020" s="86"/>
      <c r="T3020" s="75"/>
      <c r="V3020" s="86"/>
      <c r="W3020" s="75"/>
      <c r="Y3020" s="86"/>
      <c r="Z3020" s="75"/>
      <c r="AB3020" s="86"/>
      <c r="AC3020" s="75"/>
      <c r="AE3020" s="86"/>
      <c r="AF3020" s="75"/>
      <c r="AH3020" s="86"/>
      <c r="AI3020" s="75"/>
      <c r="AK3020" s="86"/>
      <c r="AL3020" s="75"/>
    </row>
    <row r="3021" spans="1:38" x14ac:dyDescent="0.2">
      <c r="A3021" s="31"/>
      <c r="B3021" s="83"/>
      <c r="D3021" s="86"/>
      <c r="E3021" s="75"/>
      <c r="G3021" s="86"/>
      <c r="H3021" s="75"/>
      <c r="J3021" s="86"/>
      <c r="K3021" s="75"/>
      <c r="M3021" s="86"/>
      <c r="N3021" s="75"/>
      <c r="P3021" s="86"/>
      <c r="Q3021" s="75"/>
      <c r="S3021" s="86"/>
      <c r="T3021" s="75"/>
      <c r="V3021" s="86"/>
      <c r="W3021" s="75"/>
      <c r="Y3021" s="86"/>
      <c r="Z3021" s="75"/>
      <c r="AB3021" s="86"/>
      <c r="AC3021" s="75"/>
      <c r="AE3021" s="86"/>
      <c r="AF3021" s="75"/>
      <c r="AH3021" s="86"/>
      <c r="AI3021" s="75"/>
      <c r="AK3021" s="86"/>
      <c r="AL3021" s="75"/>
    </row>
    <row r="3022" spans="1:38" x14ac:dyDescent="0.2">
      <c r="A3022" s="31"/>
      <c r="B3022" s="83"/>
      <c r="D3022" s="86"/>
      <c r="E3022" s="75"/>
      <c r="G3022" s="86"/>
      <c r="H3022" s="75"/>
      <c r="J3022" s="86"/>
      <c r="K3022" s="75"/>
      <c r="M3022" s="86"/>
      <c r="N3022" s="75"/>
      <c r="P3022" s="86"/>
      <c r="Q3022" s="75"/>
      <c r="S3022" s="86"/>
      <c r="T3022" s="75"/>
      <c r="V3022" s="86"/>
      <c r="W3022" s="75"/>
      <c r="Y3022" s="86"/>
      <c r="Z3022" s="75"/>
      <c r="AB3022" s="86"/>
      <c r="AC3022" s="75"/>
      <c r="AE3022" s="86"/>
      <c r="AF3022" s="75"/>
      <c r="AH3022" s="86"/>
      <c r="AI3022" s="75"/>
      <c r="AK3022" s="86"/>
      <c r="AL3022" s="75"/>
    </row>
    <row r="3023" spans="1:38" x14ac:dyDescent="0.2">
      <c r="A3023" s="31"/>
      <c r="B3023" s="83"/>
      <c r="D3023" s="86"/>
      <c r="E3023" s="75"/>
      <c r="G3023" s="86"/>
      <c r="H3023" s="75"/>
      <c r="J3023" s="86"/>
      <c r="K3023" s="75"/>
      <c r="M3023" s="86"/>
      <c r="N3023" s="75"/>
      <c r="P3023" s="86"/>
      <c r="Q3023" s="75"/>
      <c r="S3023" s="86"/>
      <c r="T3023" s="75"/>
      <c r="V3023" s="86"/>
      <c r="W3023" s="75"/>
      <c r="Y3023" s="86"/>
      <c r="Z3023" s="75"/>
      <c r="AB3023" s="86"/>
      <c r="AC3023" s="75"/>
      <c r="AE3023" s="86"/>
      <c r="AF3023" s="75"/>
      <c r="AH3023" s="86"/>
      <c r="AI3023" s="75"/>
      <c r="AK3023" s="86"/>
      <c r="AL3023" s="75"/>
    </row>
    <row r="3024" spans="1:38" x14ac:dyDescent="0.2">
      <c r="A3024" s="31"/>
      <c r="B3024" s="83"/>
      <c r="D3024" s="86"/>
      <c r="E3024" s="75"/>
      <c r="G3024" s="86"/>
      <c r="H3024" s="75"/>
      <c r="J3024" s="86"/>
      <c r="K3024" s="75"/>
      <c r="M3024" s="86"/>
      <c r="N3024" s="75"/>
      <c r="P3024" s="86"/>
      <c r="Q3024" s="75"/>
      <c r="S3024" s="86"/>
      <c r="T3024" s="75"/>
      <c r="V3024" s="86"/>
      <c r="W3024" s="75"/>
      <c r="Y3024" s="86"/>
      <c r="Z3024" s="75"/>
      <c r="AB3024" s="86"/>
      <c r="AC3024" s="75"/>
      <c r="AE3024" s="86"/>
      <c r="AF3024" s="75"/>
      <c r="AH3024" s="86"/>
      <c r="AI3024" s="75"/>
      <c r="AK3024" s="86"/>
      <c r="AL3024" s="75"/>
    </row>
    <row r="3025" spans="1:38" x14ac:dyDescent="0.2">
      <c r="A3025" s="31"/>
      <c r="B3025" s="83"/>
      <c r="D3025" s="86"/>
      <c r="E3025" s="75"/>
      <c r="G3025" s="86"/>
      <c r="H3025" s="75"/>
      <c r="J3025" s="86"/>
      <c r="K3025" s="75"/>
      <c r="M3025" s="86"/>
      <c r="N3025" s="75"/>
      <c r="P3025" s="86"/>
      <c r="Q3025" s="75"/>
      <c r="S3025" s="86"/>
      <c r="T3025" s="75"/>
      <c r="V3025" s="86"/>
      <c r="W3025" s="75"/>
      <c r="Y3025" s="86"/>
      <c r="Z3025" s="75"/>
      <c r="AB3025" s="86"/>
      <c r="AC3025" s="75"/>
      <c r="AE3025" s="86"/>
      <c r="AF3025" s="75"/>
      <c r="AH3025" s="86"/>
      <c r="AI3025" s="75"/>
      <c r="AK3025" s="86"/>
      <c r="AL3025" s="75"/>
    </row>
    <row r="3026" spans="1:38" x14ac:dyDescent="0.2">
      <c r="A3026" s="31"/>
      <c r="B3026" s="83"/>
      <c r="D3026" s="86"/>
      <c r="E3026" s="75"/>
      <c r="G3026" s="86"/>
      <c r="H3026" s="75"/>
      <c r="J3026" s="86"/>
      <c r="K3026" s="75"/>
      <c r="M3026" s="86"/>
      <c r="N3026" s="75"/>
      <c r="P3026" s="86"/>
      <c r="Q3026" s="75"/>
      <c r="S3026" s="86"/>
      <c r="T3026" s="75"/>
      <c r="V3026" s="86"/>
      <c r="W3026" s="75"/>
      <c r="Y3026" s="86"/>
      <c r="Z3026" s="75"/>
      <c r="AB3026" s="86"/>
      <c r="AC3026" s="75"/>
      <c r="AE3026" s="86"/>
      <c r="AF3026" s="75"/>
      <c r="AH3026" s="86"/>
      <c r="AI3026" s="75"/>
      <c r="AK3026" s="86"/>
      <c r="AL3026" s="75"/>
    </row>
    <row r="3027" spans="1:38" x14ac:dyDescent="0.2">
      <c r="A3027" s="31"/>
      <c r="B3027" s="83"/>
      <c r="D3027" s="86"/>
      <c r="E3027" s="75"/>
      <c r="G3027" s="86"/>
      <c r="H3027" s="75"/>
      <c r="J3027" s="86"/>
      <c r="K3027" s="75"/>
      <c r="M3027" s="86"/>
      <c r="N3027" s="75"/>
      <c r="P3027" s="86"/>
      <c r="Q3027" s="75"/>
      <c r="S3027" s="86"/>
      <c r="T3027" s="75"/>
      <c r="V3027" s="86"/>
      <c r="W3027" s="75"/>
      <c r="Y3027" s="86"/>
      <c r="Z3027" s="75"/>
      <c r="AB3027" s="86"/>
      <c r="AC3027" s="75"/>
      <c r="AE3027" s="86"/>
      <c r="AF3027" s="75"/>
      <c r="AH3027" s="86"/>
      <c r="AI3027" s="75"/>
      <c r="AK3027" s="86"/>
      <c r="AL3027" s="75"/>
    </row>
    <row r="3028" spans="1:38" x14ac:dyDescent="0.2">
      <c r="A3028" s="31"/>
      <c r="B3028" s="83"/>
      <c r="D3028" s="86"/>
      <c r="E3028" s="75"/>
      <c r="G3028" s="86"/>
      <c r="H3028" s="75"/>
      <c r="J3028" s="86"/>
      <c r="K3028" s="75"/>
      <c r="M3028" s="86"/>
      <c r="N3028" s="75"/>
      <c r="P3028" s="86"/>
      <c r="Q3028" s="75"/>
      <c r="S3028" s="86"/>
      <c r="T3028" s="75"/>
      <c r="V3028" s="86"/>
      <c r="W3028" s="75"/>
      <c r="Y3028" s="86"/>
      <c r="Z3028" s="75"/>
      <c r="AB3028" s="86"/>
      <c r="AC3028" s="75"/>
      <c r="AE3028" s="86"/>
      <c r="AF3028" s="75"/>
      <c r="AH3028" s="86"/>
      <c r="AI3028" s="75"/>
      <c r="AK3028" s="86"/>
      <c r="AL3028" s="75"/>
    </row>
    <row r="3029" spans="1:38" x14ac:dyDescent="0.2">
      <c r="A3029" s="31"/>
      <c r="B3029" s="83"/>
      <c r="D3029" s="86"/>
      <c r="E3029" s="75"/>
      <c r="G3029" s="86"/>
      <c r="H3029" s="75"/>
      <c r="J3029" s="86"/>
      <c r="K3029" s="75"/>
      <c r="M3029" s="86"/>
      <c r="N3029" s="75"/>
      <c r="P3029" s="86"/>
      <c r="Q3029" s="75"/>
      <c r="S3029" s="86"/>
      <c r="T3029" s="75"/>
      <c r="V3029" s="86"/>
      <c r="W3029" s="75"/>
      <c r="Y3029" s="86"/>
      <c r="Z3029" s="75"/>
      <c r="AB3029" s="86"/>
      <c r="AC3029" s="75"/>
      <c r="AE3029" s="86"/>
      <c r="AF3029" s="75"/>
      <c r="AH3029" s="86"/>
      <c r="AI3029" s="75"/>
      <c r="AK3029" s="86"/>
      <c r="AL3029" s="75"/>
    </row>
    <row r="3030" spans="1:38" x14ac:dyDescent="0.2">
      <c r="A3030" s="31"/>
      <c r="B3030" s="83"/>
      <c r="D3030" s="86"/>
      <c r="E3030" s="75"/>
      <c r="G3030" s="86"/>
      <c r="H3030" s="75"/>
      <c r="J3030" s="86"/>
      <c r="K3030" s="75"/>
      <c r="M3030" s="86"/>
      <c r="N3030" s="75"/>
      <c r="P3030" s="86"/>
      <c r="Q3030" s="75"/>
      <c r="S3030" s="86"/>
      <c r="T3030" s="75"/>
      <c r="V3030" s="86"/>
      <c r="W3030" s="75"/>
      <c r="Y3030" s="86"/>
      <c r="Z3030" s="75"/>
      <c r="AB3030" s="86"/>
      <c r="AC3030" s="75"/>
      <c r="AE3030" s="86"/>
      <c r="AF3030" s="75"/>
      <c r="AH3030" s="86"/>
      <c r="AI3030" s="75"/>
      <c r="AK3030" s="86"/>
      <c r="AL3030" s="75"/>
    </row>
    <row r="3031" spans="1:38" x14ac:dyDescent="0.2">
      <c r="A3031" s="31"/>
      <c r="B3031" s="83"/>
      <c r="D3031" s="86"/>
      <c r="E3031" s="75"/>
      <c r="G3031" s="86"/>
      <c r="H3031" s="75"/>
      <c r="J3031" s="86"/>
      <c r="K3031" s="75"/>
      <c r="M3031" s="86"/>
      <c r="N3031" s="75"/>
      <c r="P3031" s="86"/>
      <c r="Q3031" s="75"/>
      <c r="S3031" s="86"/>
      <c r="T3031" s="75"/>
      <c r="V3031" s="86"/>
      <c r="W3031" s="75"/>
      <c r="Y3031" s="86"/>
      <c r="Z3031" s="75"/>
      <c r="AB3031" s="86"/>
      <c r="AC3031" s="75"/>
      <c r="AE3031" s="86"/>
      <c r="AF3031" s="75"/>
      <c r="AH3031" s="86"/>
      <c r="AI3031" s="75"/>
      <c r="AK3031" s="86"/>
      <c r="AL3031" s="75"/>
    </row>
    <row r="3032" spans="1:38" x14ac:dyDescent="0.2">
      <c r="A3032" s="31"/>
      <c r="B3032" s="83"/>
      <c r="D3032" s="86"/>
      <c r="E3032" s="75"/>
      <c r="G3032" s="86"/>
      <c r="H3032" s="75"/>
      <c r="J3032" s="86"/>
      <c r="K3032" s="75"/>
      <c r="M3032" s="86"/>
      <c r="N3032" s="75"/>
      <c r="P3032" s="86"/>
      <c r="Q3032" s="75"/>
      <c r="S3032" s="86"/>
      <c r="T3032" s="75"/>
      <c r="V3032" s="86"/>
      <c r="W3032" s="75"/>
      <c r="Y3032" s="86"/>
      <c r="Z3032" s="75"/>
      <c r="AB3032" s="86"/>
      <c r="AC3032" s="75"/>
      <c r="AE3032" s="86"/>
      <c r="AF3032" s="75"/>
      <c r="AH3032" s="86"/>
      <c r="AI3032" s="75"/>
      <c r="AK3032" s="86"/>
      <c r="AL3032" s="75"/>
    </row>
    <row r="3033" spans="1:38" x14ac:dyDescent="0.2">
      <c r="A3033" s="31"/>
      <c r="B3033" s="83"/>
      <c r="D3033" s="86"/>
      <c r="E3033" s="75"/>
      <c r="G3033" s="86"/>
      <c r="H3033" s="75"/>
      <c r="J3033" s="86"/>
      <c r="K3033" s="75"/>
      <c r="M3033" s="86"/>
      <c r="N3033" s="75"/>
      <c r="P3033" s="86"/>
      <c r="Q3033" s="75"/>
      <c r="S3033" s="86"/>
      <c r="T3033" s="75"/>
      <c r="V3033" s="86"/>
      <c r="W3033" s="75"/>
      <c r="Y3033" s="86"/>
      <c r="Z3033" s="75"/>
      <c r="AB3033" s="86"/>
      <c r="AC3033" s="75"/>
      <c r="AE3033" s="86"/>
      <c r="AF3033" s="75"/>
      <c r="AH3033" s="86"/>
      <c r="AI3033" s="75"/>
      <c r="AK3033" s="86"/>
      <c r="AL3033" s="75"/>
    </row>
    <row r="3034" spans="1:38" x14ac:dyDescent="0.2">
      <c r="A3034" s="31"/>
      <c r="B3034" s="83"/>
      <c r="D3034" s="86"/>
      <c r="E3034" s="75"/>
      <c r="G3034" s="86"/>
      <c r="H3034" s="75"/>
      <c r="J3034" s="86"/>
      <c r="K3034" s="75"/>
      <c r="M3034" s="86"/>
      <c r="N3034" s="75"/>
      <c r="P3034" s="86"/>
      <c r="Q3034" s="75"/>
      <c r="S3034" s="86"/>
      <c r="T3034" s="75"/>
      <c r="V3034" s="86"/>
      <c r="W3034" s="75"/>
      <c r="Y3034" s="86"/>
      <c r="Z3034" s="75"/>
      <c r="AB3034" s="86"/>
      <c r="AC3034" s="75"/>
      <c r="AE3034" s="86"/>
      <c r="AF3034" s="75"/>
      <c r="AH3034" s="86"/>
      <c r="AI3034" s="75"/>
      <c r="AK3034" s="86"/>
      <c r="AL3034" s="75"/>
    </row>
    <row r="3035" spans="1:38" x14ac:dyDescent="0.2">
      <c r="A3035" s="31"/>
      <c r="B3035" s="83"/>
      <c r="D3035" s="86"/>
      <c r="E3035" s="75"/>
      <c r="G3035" s="86"/>
      <c r="H3035" s="75"/>
      <c r="J3035" s="86"/>
      <c r="K3035" s="75"/>
      <c r="M3035" s="86"/>
      <c r="N3035" s="75"/>
      <c r="P3035" s="86"/>
      <c r="Q3035" s="75"/>
      <c r="S3035" s="86"/>
      <c r="T3035" s="75"/>
      <c r="V3035" s="86"/>
      <c r="W3035" s="75"/>
      <c r="Y3035" s="86"/>
      <c r="Z3035" s="75"/>
      <c r="AB3035" s="86"/>
      <c r="AC3035" s="75"/>
      <c r="AE3035" s="86"/>
      <c r="AF3035" s="75"/>
      <c r="AH3035" s="86"/>
      <c r="AI3035" s="75"/>
      <c r="AK3035" s="86"/>
      <c r="AL3035" s="75"/>
    </row>
    <row r="3036" spans="1:38" x14ac:dyDescent="0.2">
      <c r="A3036" s="31"/>
      <c r="B3036" s="83"/>
      <c r="D3036" s="86"/>
      <c r="E3036" s="75"/>
      <c r="G3036" s="86"/>
      <c r="H3036" s="75"/>
      <c r="J3036" s="86"/>
      <c r="K3036" s="75"/>
      <c r="M3036" s="86"/>
      <c r="N3036" s="75"/>
      <c r="P3036" s="86"/>
      <c r="Q3036" s="75"/>
      <c r="S3036" s="86"/>
      <c r="T3036" s="75"/>
      <c r="V3036" s="86"/>
      <c r="W3036" s="75"/>
      <c r="Y3036" s="86"/>
      <c r="Z3036" s="75"/>
      <c r="AB3036" s="86"/>
      <c r="AC3036" s="75"/>
      <c r="AE3036" s="86"/>
      <c r="AF3036" s="75"/>
      <c r="AH3036" s="86"/>
      <c r="AI3036" s="75"/>
      <c r="AK3036" s="86"/>
      <c r="AL3036" s="75"/>
    </row>
    <row r="3037" spans="1:38" x14ac:dyDescent="0.2">
      <c r="A3037" s="31"/>
      <c r="B3037" s="83"/>
      <c r="D3037" s="86"/>
      <c r="E3037" s="75"/>
      <c r="G3037" s="86"/>
      <c r="H3037" s="75"/>
      <c r="J3037" s="86"/>
      <c r="K3037" s="75"/>
      <c r="M3037" s="86"/>
      <c r="N3037" s="75"/>
      <c r="P3037" s="86"/>
      <c r="Q3037" s="75"/>
      <c r="S3037" s="86"/>
      <c r="T3037" s="75"/>
      <c r="V3037" s="86"/>
      <c r="W3037" s="75"/>
      <c r="Y3037" s="86"/>
      <c r="Z3037" s="75"/>
      <c r="AB3037" s="86"/>
      <c r="AC3037" s="75"/>
      <c r="AE3037" s="86"/>
      <c r="AF3037" s="75"/>
      <c r="AH3037" s="86"/>
      <c r="AI3037" s="75"/>
      <c r="AK3037" s="86"/>
      <c r="AL3037" s="75"/>
    </row>
    <row r="3038" spans="1:38" x14ac:dyDescent="0.2">
      <c r="A3038" s="31"/>
      <c r="B3038" s="83"/>
      <c r="D3038" s="86"/>
      <c r="E3038" s="75"/>
      <c r="G3038" s="86"/>
      <c r="H3038" s="75"/>
      <c r="J3038" s="86"/>
      <c r="K3038" s="75"/>
      <c r="M3038" s="86"/>
      <c r="N3038" s="75"/>
      <c r="P3038" s="86"/>
      <c r="Q3038" s="75"/>
      <c r="S3038" s="86"/>
      <c r="T3038" s="75"/>
      <c r="V3038" s="86"/>
      <c r="W3038" s="75"/>
      <c r="Y3038" s="86"/>
      <c r="Z3038" s="75"/>
      <c r="AB3038" s="86"/>
      <c r="AC3038" s="75"/>
      <c r="AE3038" s="86"/>
      <c r="AF3038" s="75"/>
      <c r="AH3038" s="86"/>
      <c r="AI3038" s="75"/>
      <c r="AK3038" s="86"/>
      <c r="AL3038" s="75"/>
    </row>
    <row r="3039" spans="1:38" x14ac:dyDescent="0.2">
      <c r="A3039" s="31"/>
      <c r="B3039" s="83"/>
      <c r="D3039" s="86"/>
      <c r="E3039" s="75"/>
      <c r="G3039" s="86"/>
      <c r="H3039" s="75"/>
      <c r="J3039" s="86"/>
      <c r="K3039" s="75"/>
      <c r="M3039" s="86"/>
      <c r="N3039" s="75"/>
      <c r="P3039" s="86"/>
      <c r="Q3039" s="75"/>
      <c r="S3039" s="86"/>
      <c r="T3039" s="75"/>
      <c r="V3039" s="86"/>
      <c r="W3039" s="75"/>
      <c r="Y3039" s="86"/>
      <c r="Z3039" s="75"/>
      <c r="AB3039" s="86"/>
      <c r="AC3039" s="75"/>
      <c r="AE3039" s="86"/>
      <c r="AF3039" s="75"/>
      <c r="AH3039" s="86"/>
      <c r="AI3039" s="75"/>
      <c r="AK3039" s="86"/>
      <c r="AL3039" s="75"/>
    </row>
    <row r="3040" spans="1:38" x14ac:dyDescent="0.2">
      <c r="A3040" s="31"/>
      <c r="B3040" s="83"/>
      <c r="D3040" s="86"/>
      <c r="E3040" s="75"/>
      <c r="G3040" s="86"/>
      <c r="H3040" s="75"/>
      <c r="J3040" s="86"/>
      <c r="K3040" s="75"/>
      <c r="M3040" s="86"/>
      <c r="N3040" s="75"/>
      <c r="P3040" s="86"/>
      <c r="Q3040" s="75"/>
      <c r="S3040" s="86"/>
      <c r="T3040" s="75"/>
      <c r="V3040" s="86"/>
      <c r="W3040" s="75"/>
      <c r="Y3040" s="86"/>
      <c r="Z3040" s="75"/>
      <c r="AB3040" s="86"/>
      <c r="AC3040" s="75"/>
      <c r="AE3040" s="86"/>
      <c r="AF3040" s="75"/>
      <c r="AH3040" s="86"/>
      <c r="AI3040" s="75"/>
      <c r="AK3040" s="86"/>
      <c r="AL3040" s="75"/>
    </row>
    <row r="3041" spans="1:38" x14ac:dyDescent="0.2">
      <c r="A3041" s="31"/>
      <c r="B3041" s="83"/>
      <c r="D3041" s="86"/>
      <c r="E3041" s="75"/>
      <c r="G3041" s="86"/>
      <c r="H3041" s="75"/>
      <c r="J3041" s="86"/>
      <c r="K3041" s="75"/>
      <c r="M3041" s="86"/>
      <c r="N3041" s="75"/>
      <c r="P3041" s="86"/>
      <c r="Q3041" s="75"/>
      <c r="S3041" s="86"/>
      <c r="T3041" s="75"/>
      <c r="V3041" s="86"/>
      <c r="W3041" s="75"/>
      <c r="Y3041" s="86"/>
      <c r="Z3041" s="75"/>
      <c r="AB3041" s="86"/>
      <c r="AC3041" s="75"/>
      <c r="AE3041" s="86"/>
      <c r="AF3041" s="75"/>
      <c r="AH3041" s="86"/>
      <c r="AI3041" s="75"/>
      <c r="AK3041" s="86"/>
      <c r="AL3041" s="75"/>
    </row>
    <row r="3042" spans="1:38" x14ac:dyDescent="0.2">
      <c r="A3042" s="31"/>
      <c r="B3042" s="83"/>
      <c r="D3042" s="86"/>
      <c r="E3042" s="75"/>
      <c r="G3042" s="86"/>
      <c r="H3042" s="75"/>
      <c r="J3042" s="86"/>
      <c r="K3042" s="75"/>
      <c r="M3042" s="86"/>
      <c r="N3042" s="75"/>
      <c r="P3042" s="86"/>
      <c r="Q3042" s="75"/>
      <c r="S3042" s="86"/>
      <c r="T3042" s="75"/>
      <c r="V3042" s="86"/>
      <c r="W3042" s="75"/>
      <c r="Y3042" s="86"/>
      <c r="Z3042" s="75"/>
      <c r="AB3042" s="86"/>
      <c r="AC3042" s="75"/>
      <c r="AE3042" s="86"/>
      <c r="AF3042" s="75"/>
      <c r="AH3042" s="86"/>
      <c r="AI3042" s="75"/>
      <c r="AK3042" s="86"/>
      <c r="AL3042" s="75"/>
    </row>
    <row r="3043" spans="1:38" x14ac:dyDescent="0.2">
      <c r="A3043" s="31"/>
      <c r="B3043" s="83"/>
      <c r="D3043" s="86"/>
      <c r="E3043" s="75"/>
      <c r="G3043" s="86"/>
      <c r="H3043" s="75"/>
      <c r="J3043" s="86"/>
      <c r="K3043" s="75"/>
      <c r="M3043" s="86"/>
      <c r="N3043" s="75"/>
      <c r="P3043" s="86"/>
      <c r="Q3043" s="75"/>
      <c r="S3043" s="86"/>
      <c r="T3043" s="75"/>
      <c r="V3043" s="86"/>
      <c r="W3043" s="75"/>
      <c r="Y3043" s="86"/>
      <c r="Z3043" s="75"/>
      <c r="AB3043" s="86"/>
      <c r="AC3043" s="75"/>
      <c r="AE3043" s="86"/>
      <c r="AF3043" s="75"/>
      <c r="AH3043" s="86"/>
      <c r="AI3043" s="75"/>
      <c r="AK3043" s="86"/>
      <c r="AL3043" s="75"/>
    </row>
    <row r="3044" spans="1:38" x14ac:dyDescent="0.2">
      <c r="A3044" s="31"/>
      <c r="B3044" s="83"/>
      <c r="D3044" s="86"/>
      <c r="E3044" s="75"/>
      <c r="G3044" s="86"/>
      <c r="H3044" s="75"/>
      <c r="J3044" s="86"/>
      <c r="K3044" s="75"/>
      <c r="M3044" s="86"/>
      <c r="N3044" s="75"/>
      <c r="P3044" s="86"/>
      <c r="Q3044" s="75"/>
      <c r="S3044" s="86"/>
      <c r="T3044" s="75"/>
      <c r="V3044" s="86"/>
      <c r="W3044" s="75"/>
      <c r="Y3044" s="86"/>
      <c r="Z3044" s="75"/>
      <c r="AB3044" s="86"/>
      <c r="AC3044" s="75"/>
      <c r="AE3044" s="86"/>
      <c r="AF3044" s="75"/>
      <c r="AH3044" s="86"/>
      <c r="AI3044" s="75"/>
      <c r="AK3044" s="86"/>
      <c r="AL3044" s="75"/>
    </row>
    <row r="3045" spans="1:38" x14ac:dyDescent="0.2">
      <c r="A3045" s="31"/>
      <c r="B3045" s="83"/>
      <c r="D3045" s="86"/>
      <c r="E3045" s="75"/>
      <c r="G3045" s="86"/>
      <c r="H3045" s="75"/>
      <c r="J3045" s="86"/>
      <c r="K3045" s="75"/>
      <c r="M3045" s="86"/>
      <c r="N3045" s="75"/>
      <c r="P3045" s="86"/>
      <c r="Q3045" s="75"/>
      <c r="S3045" s="86"/>
      <c r="T3045" s="75"/>
      <c r="V3045" s="86"/>
      <c r="W3045" s="75"/>
      <c r="Y3045" s="86"/>
      <c r="Z3045" s="75"/>
      <c r="AB3045" s="86"/>
      <c r="AC3045" s="75"/>
      <c r="AE3045" s="86"/>
      <c r="AF3045" s="75"/>
      <c r="AH3045" s="86"/>
      <c r="AI3045" s="75"/>
      <c r="AK3045" s="86"/>
      <c r="AL3045" s="75"/>
    </row>
    <row r="3046" spans="1:38" x14ac:dyDescent="0.2">
      <c r="A3046" s="31"/>
      <c r="B3046" s="83"/>
      <c r="D3046" s="86"/>
      <c r="E3046" s="75"/>
      <c r="G3046" s="86"/>
      <c r="H3046" s="75"/>
      <c r="J3046" s="86"/>
      <c r="K3046" s="75"/>
      <c r="M3046" s="86"/>
      <c r="N3046" s="75"/>
      <c r="P3046" s="86"/>
      <c r="Q3046" s="75"/>
      <c r="S3046" s="86"/>
      <c r="T3046" s="75"/>
      <c r="V3046" s="86"/>
      <c r="W3046" s="75"/>
      <c r="Y3046" s="86"/>
      <c r="Z3046" s="75"/>
      <c r="AB3046" s="86"/>
      <c r="AC3046" s="75"/>
      <c r="AE3046" s="86"/>
      <c r="AF3046" s="75"/>
      <c r="AH3046" s="86"/>
      <c r="AI3046" s="75"/>
      <c r="AK3046" s="86"/>
      <c r="AL3046" s="75"/>
    </row>
    <row r="3047" spans="1:38" x14ac:dyDescent="0.2">
      <c r="A3047" s="31"/>
      <c r="B3047" s="83"/>
      <c r="D3047" s="86"/>
      <c r="E3047" s="75"/>
      <c r="G3047" s="86"/>
      <c r="H3047" s="75"/>
      <c r="J3047" s="86"/>
      <c r="K3047" s="75"/>
      <c r="M3047" s="86"/>
      <c r="N3047" s="75"/>
      <c r="P3047" s="86"/>
      <c r="Q3047" s="75"/>
      <c r="S3047" s="86"/>
      <c r="T3047" s="75"/>
      <c r="V3047" s="86"/>
      <c r="W3047" s="75"/>
      <c r="Y3047" s="86"/>
      <c r="Z3047" s="75"/>
      <c r="AB3047" s="86"/>
      <c r="AC3047" s="75"/>
      <c r="AE3047" s="86"/>
      <c r="AF3047" s="75"/>
      <c r="AH3047" s="86"/>
      <c r="AI3047" s="75"/>
      <c r="AK3047" s="86"/>
      <c r="AL3047" s="75"/>
    </row>
    <row r="3048" spans="1:38" x14ac:dyDescent="0.2">
      <c r="A3048" s="31"/>
      <c r="B3048" s="83"/>
      <c r="D3048" s="86"/>
      <c r="E3048" s="75"/>
      <c r="G3048" s="86"/>
      <c r="H3048" s="75"/>
      <c r="J3048" s="86"/>
      <c r="K3048" s="75"/>
      <c r="M3048" s="86"/>
      <c r="N3048" s="75"/>
      <c r="P3048" s="86"/>
      <c r="Q3048" s="75"/>
      <c r="S3048" s="86"/>
      <c r="T3048" s="75"/>
      <c r="V3048" s="86"/>
      <c r="W3048" s="75"/>
      <c r="Y3048" s="86"/>
      <c r="Z3048" s="75"/>
      <c r="AB3048" s="86"/>
      <c r="AC3048" s="75"/>
      <c r="AE3048" s="86"/>
      <c r="AF3048" s="75"/>
      <c r="AH3048" s="86"/>
      <c r="AI3048" s="75"/>
      <c r="AK3048" s="86"/>
      <c r="AL3048" s="75"/>
    </row>
    <row r="3049" spans="1:38" x14ac:dyDescent="0.2">
      <c r="A3049" s="31"/>
      <c r="B3049" s="83"/>
      <c r="D3049" s="86"/>
      <c r="E3049" s="75"/>
      <c r="G3049" s="86"/>
      <c r="H3049" s="75"/>
      <c r="J3049" s="86"/>
      <c r="K3049" s="75"/>
      <c r="M3049" s="86"/>
      <c r="N3049" s="75"/>
      <c r="P3049" s="86"/>
      <c r="Q3049" s="75"/>
      <c r="S3049" s="86"/>
      <c r="T3049" s="75"/>
      <c r="V3049" s="86"/>
      <c r="W3049" s="75"/>
      <c r="Y3049" s="86"/>
      <c r="Z3049" s="75"/>
      <c r="AB3049" s="86"/>
      <c r="AC3049" s="75"/>
      <c r="AE3049" s="86"/>
      <c r="AF3049" s="75"/>
      <c r="AH3049" s="86"/>
      <c r="AI3049" s="75"/>
      <c r="AK3049" s="86"/>
      <c r="AL3049" s="75"/>
    </row>
    <row r="3050" spans="1:38" x14ac:dyDescent="0.2">
      <c r="A3050" s="31"/>
      <c r="B3050" s="83"/>
      <c r="D3050" s="86"/>
      <c r="E3050" s="75"/>
      <c r="G3050" s="86"/>
      <c r="H3050" s="75"/>
      <c r="J3050" s="86"/>
      <c r="K3050" s="75"/>
      <c r="M3050" s="86"/>
      <c r="N3050" s="75"/>
      <c r="P3050" s="86"/>
      <c r="Q3050" s="75"/>
      <c r="S3050" s="86"/>
      <c r="T3050" s="75"/>
      <c r="V3050" s="86"/>
      <c r="W3050" s="75"/>
      <c r="Y3050" s="86"/>
      <c r="Z3050" s="75"/>
      <c r="AB3050" s="86"/>
      <c r="AC3050" s="75"/>
      <c r="AE3050" s="86"/>
      <c r="AF3050" s="75"/>
      <c r="AH3050" s="86"/>
      <c r="AI3050" s="75"/>
      <c r="AK3050" s="86"/>
      <c r="AL3050" s="75"/>
    </row>
    <row r="3051" spans="1:38" x14ac:dyDescent="0.2">
      <c r="A3051" s="31"/>
      <c r="B3051" s="83"/>
      <c r="D3051" s="86"/>
      <c r="E3051" s="75"/>
      <c r="G3051" s="86"/>
      <c r="H3051" s="75"/>
      <c r="J3051" s="86"/>
      <c r="K3051" s="75"/>
      <c r="M3051" s="86"/>
      <c r="N3051" s="75"/>
      <c r="P3051" s="86"/>
      <c r="Q3051" s="75"/>
      <c r="S3051" s="86"/>
      <c r="T3051" s="75"/>
      <c r="V3051" s="86"/>
      <c r="W3051" s="75"/>
      <c r="Y3051" s="86"/>
      <c r="Z3051" s="75"/>
      <c r="AB3051" s="86"/>
      <c r="AC3051" s="75"/>
      <c r="AE3051" s="86"/>
      <c r="AF3051" s="75"/>
      <c r="AH3051" s="86"/>
      <c r="AI3051" s="75"/>
      <c r="AK3051" s="86"/>
      <c r="AL3051" s="75"/>
    </row>
    <row r="3052" spans="1:38" x14ac:dyDescent="0.2">
      <c r="A3052" s="31"/>
      <c r="B3052" s="83"/>
      <c r="D3052" s="86"/>
      <c r="E3052" s="75"/>
      <c r="G3052" s="86"/>
      <c r="H3052" s="75"/>
      <c r="J3052" s="86"/>
      <c r="K3052" s="75"/>
      <c r="M3052" s="86"/>
      <c r="N3052" s="75"/>
      <c r="P3052" s="86"/>
      <c r="Q3052" s="75"/>
      <c r="S3052" s="86"/>
      <c r="T3052" s="75"/>
      <c r="V3052" s="86"/>
      <c r="W3052" s="75"/>
      <c r="Y3052" s="86"/>
      <c r="Z3052" s="75"/>
      <c r="AB3052" s="86"/>
      <c r="AC3052" s="75"/>
      <c r="AE3052" s="86"/>
      <c r="AF3052" s="75"/>
      <c r="AH3052" s="86"/>
      <c r="AI3052" s="75"/>
      <c r="AK3052" s="86"/>
      <c r="AL3052" s="75"/>
    </row>
    <row r="3053" spans="1:38" x14ac:dyDescent="0.2">
      <c r="A3053" s="31"/>
      <c r="B3053" s="83"/>
      <c r="D3053" s="86"/>
      <c r="E3053" s="75"/>
      <c r="G3053" s="86"/>
      <c r="H3053" s="75"/>
      <c r="J3053" s="86"/>
      <c r="K3053" s="75"/>
      <c r="M3053" s="86"/>
      <c r="N3053" s="75"/>
      <c r="P3053" s="86"/>
      <c r="Q3053" s="75"/>
      <c r="S3053" s="86"/>
      <c r="T3053" s="75"/>
      <c r="V3053" s="86"/>
      <c r="W3053" s="75"/>
      <c r="Y3053" s="86"/>
      <c r="Z3053" s="75"/>
      <c r="AB3053" s="86"/>
      <c r="AC3053" s="75"/>
      <c r="AE3053" s="86"/>
      <c r="AF3053" s="75"/>
      <c r="AH3053" s="86"/>
      <c r="AI3053" s="75"/>
      <c r="AK3053" s="86"/>
      <c r="AL3053" s="75"/>
    </row>
    <row r="3054" spans="1:38" x14ac:dyDescent="0.2">
      <c r="A3054" s="31"/>
      <c r="B3054" s="83"/>
      <c r="D3054" s="86"/>
      <c r="E3054" s="75"/>
      <c r="G3054" s="86"/>
      <c r="H3054" s="75"/>
      <c r="J3054" s="86"/>
      <c r="K3054" s="75"/>
      <c r="M3054" s="86"/>
      <c r="N3054" s="75"/>
      <c r="P3054" s="86"/>
      <c r="Q3054" s="75"/>
      <c r="S3054" s="86"/>
      <c r="T3054" s="75"/>
      <c r="V3054" s="86"/>
      <c r="W3054" s="75"/>
      <c r="Y3054" s="86"/>
      <c r="Z3054" s="75"/>
      <c r="AB3054" s="86"/>
      <c r="AC3054" s="75"/>
      <c r="AE3054" s="86"/>
      <c r="AF3054" s="75"/>
      <c r="AH3054" s="86"/>
      <c r="AI3054" s="75"/>
      <c r="AK3054" s="86"/>
      <c r="AL3054" s="75"/>
    </row>
    <row r="3055" spans="1:38" x14ac:dyDescent="0.2">
      <c r="A3055" s="31"/>
      <c r="B3055" s="83"/>
      <c r="D3055" s="86"/>
      <c r="E3055" s="75"/>
      <c r="G3055" s="86"/>
      <c r="H3055" s="75"/>
      <c r="J3055" s="86"/>
      <c r="K3055" s="75"/>
      <c r="M3055" s="86"/>
      <c r="N3055" s="75"/>
      <c r="P3055" s="86"/>
      <c r="Q3055" s="75"/>
      <c r="S3055" s="86"/>
      <c r="T3055" s="75"/>
      <c r="V3055" s="86"/>
      <c r="W3055" s="75"/>
      <c r="Y3055" s="86"/>
      <c r="Z3055" s="75"/>
      <c r="AB3055" s="86"/>
      <c r="AC3055" s="75"/>
      <c r="AE3055" s="86"/>
      <c r="AF3055" s="75"/>
      <c r="AH3055" s="86"/>
      <c r="AI3055" s="75"/>
      <c r="AK3055" s="86"/>
      <c r="AL3055" s="75"/>
    </row>
    <row r="3056" spans="1:38" x14ac:dyDescent="0.2">
      <c r="A3056" s="31"/>
      <c r="B3056" s="83"/>
      <c r="D3056" s="86"/>
      <c r="E3056" s="75"/>
      <c r="G3056" s="86"/>
      <c r="H3056" s="75"/>
      <c r="J3056" s="86"/>
      <c r="K3056" s="75"/>
      <c r="M3056" s="86"/>
      <c r="N3056" s="75"/>
      <c r="P3056" s="86"/>
      <c r="Q3056" s="75"/>
      <c r="S3056" s="86"/>
      <c r="T3056" s="75"/>
      <c r="V3056" s="86"/>
      <c r="W3056" s="75"/>
      <c r="Y3056" s="86"/>
      <c r="Z3056" s="75"/>
      <c r="AB3056" s="86"/>
      <c r="AC3056" s="75"/>
      <c r="AE3056" s="86"/>
      <c r="AF3056" s="75"/>
      <c r="AH3056" s="86"/>
      <c r="AI3056" s="75"/>
      <c r="AK3056" s="86"/>
      <c r="AL3056" s="75"/>
    </row>
    <row r="3057" spans="1:38" x14ac:dyDescent="0.2">
      <c r="A3057" s="31"/>
      <c r="B3057" s="83"/>
      <c r="D3057" s="86"/>
      <c r="E3057" s="75"/>
      <c r="G3057" s="86"/>
      <c r="H3057" s="75"/>
      <c r="J3057" s="86"/>
      <c r="K3057" s="75"/>
      <c r="M3057" s="86"/>
      <c r="N3057" s="75"/>
      <c r="P3057" s="86"/>
      <c r="Q3057" s="75"/>
      <c r="S3057" s="86"/>
      <c r="T3057" s="75"/>
      <c r="V3057" s="86"/>
      <c r="W3057" s="75"/>
      <c r="Y3057" s="86"/>
      <c r="Z3057" s="75"/>
      <c r="AB3057" s="86"/>
      <c r="AC3057" s="75"/>
      <c r="AE3057" s="86"/>
      <c r="AF3057" s="75"/>
      <c r="AH3057" s="86"/>
      <c r="AI3057" s="75"/>
      <c r="AK3057" s="86"/>
      <c r="AL3057" s="75"/>
    </row>
    <row r="3058" spans="1:38" x14ac:dyDescent="0.2">
      <c r="A3058" s="31"/>
      <c r="B3058" s="83"/>
      <c r="D3058" s="86"/>
      <c r="E3058" s="75"/>
      <c r="G3058" s="86"/>
      <c r="H3058" s="75"/>
      <c r="J3058" s="86"/>
      <c r="K3058" s="75"/>
      <c r="M3058" s="86"/>
      <c r="N3058" s="75"/>
      <c r="P3058" s="86"/>
      <c r="Q3058" s="75"/>
      <c r="S3058" s="86"/>
      <c r="T3058" s="75"/>
      <c r="V3058" s="86"/>
      <c r="W3058" s="75"/>
      <c r="Y3058" s="86"/>
      <c r="Z3058" s="75"/>
      <c r="AB3058" s="86"/>
      <c r="AC3058" s="75"/>
      <c r="AE3058" s="86"/>
      <c r="AF3058" s="75"/>
      <c r="AH3058" s="86"/>
      <c r="AI3058" s="75"/>
      <c r="AK3058" s="86"/>
      <c r="AL3058" s="75"/>
    </row>
    <row r="3059" spans="1:38" x14ac:dyDescent="0.2">
      <c r="A3059" s="31"/>
      <c r="B3059" s="83"/>
      <c r="D3059" s="86"/>
      <c r="E3059" s="75"/>
      <c r="G3059" s="86"/>
      <c r="H3059" s="75"/>
      <c r="J3059" s="86"/>
      <c r="K3059" s="75"/>
      <c r="M3059" s="86"/>
      <c r="N3059" s="75"/>
      <c r="P3059" s="86"/>
      <c r="Q3059" s="75"/>
      <c r="S3059" s="86"/>
      <c r="T3059" s="75"/>
      <c r="V3059" s="86"/>
      <c r="W3059" s="75"/>
      <c r="Y3059" s="86"/>
      <c r="Z3059" s="75"/>
      <c r="AB3059" s="86"/>
      <c r="AC3059" s="75"/>
      <c r="AE3059" s="86"/>
      <c r="AF3059" s="75"/>
      <c r="AH3059" s="86"/>
      <c r="AI3059" s="75"/>
      <c r="AK3059" s="86"/>
      <c r="AL3059" s="75"/>
    </row>
    <row r="3060" spans="1:38" x14ac:dyDescent="0.2">
      <c r="A3060" s="31"/>
      <c r="B3060" s="83"/>
      <c r="D3060" s="86"/>
      <c r="E3060" s="75"/>
      <c r="G3060" s="86"/>
      <c r="H3060" s="75"/>
      <c r="J3060" s="86"/>
      <c r="K3060" s="75"/>
      <c r="M3060" s="86"/>
      <c r="N3060" s="75"/>
      <c r="P3060" s="86"/>
      <c r="Q3060" s="75"/>
      <c r="S3060" s="86"/>
      <c r="T3060" s="75"/>
      <c r="V3060" s="86"/>
      <c r="W3060" s="75"/>
      <c r="Y3060" s="86"/>
      <c r="Z3060" s="75"/>
      <c r="AB3060" s="86"/>
      <c r="AC3060" s="75"/>
      <c r="AE3060" s="86"/>
      <c r="AF3060" s="75"/>
      <c r="AH3060" s="86"/>
      <c r="AI3060" s="75"/>
      <c r="AK3060" s="86"/>
      <c r="AL3060" s="75"/>
    </row>
    <row r="3061" spans="1:38" x14ac:dyDescent="0.2">
      <c r="A3061" s="31"/>
      <c r="B3061" s="83"/>
      <c r="D3061" s="86"/>
      <c r="E3061" s="75"/>
      <c r="G3061" s="86"/>
      <c r="H3061" s="75"/>
      <c r="J3061" s="86"/>
      <c r="K3061" s="75"/>
      <c r="M3061" s="86"/>
      <c r="N3061" s="75"/>
      <c r="P3061" s="86"/>
      <c r="Q3061" s="75"/>
      <c r="S3061" s="86"/>
      <c r="T3061" s="75"/>
      <c r="V3061" s="86"/>
      <c r="W3061" s="75"/>
      <c r="Y3061" s="86"/>
      <c r="Z3061" s="75"/>
      <c r="AB3061" s="86"/>
      <c r="AC3061" s="75"/>
      <c r="AE3061" s="86"/>
      <c r="AF3061" s="75"/>
      <c r="AH3061" s="86"/>
      <c r="AI3061" s="75"/>
      <c r="AK3061" s="86"/>
      <c r="AL3061" s="75"/>
    </row>
    <row r="3062" spans="1:38" x14ac:dyDescent="0.2">
      <c r="A3062" s="31"/>
      <c r="B3062" s="83"/>
      <c r="D3062" s="86"/>
      <c r="E3062" s="75"/>
      <c r="G3062" s="86"/>
      <c r="H3062" s="75"/>
      <c r="J3062" s="86"/>
      <c r="K3062" s="75"/>
      <c r="M3062" s="86"/>
      <c r="N3062" s="75"/>
      <c r="P3062" s="86"/>
      <c r="Q3062" s="75"/>
      <c r="S3062" s="86"/>
      <c r="T3062" s="75"/>
      <c r="V3062" s="86"/>
      <c r="W3062" s="75"/>
      <c r="Y3062" s="86"/>
      <c r="Z3062" s="75"/>
      <c r="AB3062" s="86"/>
      <c r="AC3062" s="75"/>
      <c r="AE3062" s="86"/>
      <c r="AF3062" s="75"/>
      <c r="AH3062" s="86"/>
      <c r="AI3062" s="75"/>
      <c r="AK3062" s="86"/>
      <c r="AL3062" s="75"/>
    </row>
    <row r="3063" spans="1:38" x14ac:dyDescent="0.2">
      <c r="A3063" s="31"/>
      <c r="B3063" s="83"/>
      <c r="D3063" s="86"/>
      <c r="E3063" s="75"/>
      <c r="G3063" s="86"/>
      <c r="H3063" s="75"/>
      <c r="J3063" s="86"/>
      <c r="K3063" s="75"/>
      <c r="M3063" s="86"/>
      <c r="N3063" s="75"/>
      <c r="P3063" s="86"/>
      <c r="Q3063" s="75"/>
      <c r="S3063" s="86"/>
      <c r="T3063" s="75"/>
      <c r="V3063" s="86"/>
      <c r="W3063" s="75"/>
      <c r="Y3063" s="86"/>
      <c r="Z3063" s="75"/>
      <c r="AB3063" s="86"/>
      <c r="AC3063" s="75"/>
      <c r="AE3063" s="86"/>
      <c r="AF3063" s="75"/>
      <c r="AH3063" s="86"/>
      <c r="AI3063" s="75"/>
      <c r="AK3063" s="86"/>
      <c r="AL3063" s="75"/>
    </row>
    <row r="3064" spans="1:38" x14ac:dyDescent="0.2">
      <c r="A3064" s="31"/>
      <c r="B3064" s="83"/>
      <c r="D3064" s="86"/>
      <c r="E3064" s="75"/>
      <c r="G3064" s="86"/>
      <c r="H3064" s="75"/>
      <c r="J3064" s="86"/>
      <c r="K3064" s="75"/>
      <c r="M3064" s="86"/>
      <c r="N3064" s="75"/>
      <c r="P3064" s="86"/>
      <c r="Q3064" s="75"/>
      <c r="S3064" s="86"/>
      <c r="T3064" s="75"/>
      <c r="V3064" s="86"/>
      <c r="W3064" s="75"/>
      <c r="Y3064" s="86"/>
      <c r="Z3064" s="75"/>
      <c r="AB3064" s="86"/>
      <c r="AC3064" s="75"/>
      <c r="AE3064" s="86"/>
      <c r="AF3064" s="75"/>
      <c r="AH3064" s="86"/>
      <c r="AI3064" s="75"/>
      <c r="AK3064" s="86"/>
      <c r="AL3064" s="75"/>
    </row>
    <row r="3065" spans="1:38" x14ac:dyDescent="0.2">
      <c r="A3065" s="31"/>
      <c r="B3065" s="83"/>
      <c r="D3065" s="86"/>
      <c r="E3065" s="75"/>
      <c r="G3065" s="86"/>
      <c r="H3065" s="75"/>
      <c r="J3065" s="86"/>
      <c r="K3065" s="75"/>
      <c r="M3065" s="86"/>
      <c r="N3065" s="75"/>
      <c r="P3065" s="86"/>
      <c r="Q3065" s="75"/>
      <c r="S3065" s="86"/>
      <c r="T3065" s="75"/>
      <c r="V3065" s="86"/>
      <c r="W3065" s="75"/>
      <c r="Y3065" s="86"/>
      <c r="Z3065" s="75"/>
      <c r="AB3065" s="86"/>
      <c r="AC3065" s="75"/>
      <c r="AE3065" s="86"/>
      <c r="AF3065" s="75"/>
      <c r="AH3065" s="86"/>
      <c r="AI3065" s="75"/>
      <c r="AK3065" s="86"/>
      <c r="AL3065" s="75"/>
    </row>
    <row r="3066" spans="1:38" x14ac:dyDescent="0.2">
      <c r="A3066" s="31"/>
      <c r="B3066" s="83"/>
      <c r="D3066" s="86"/>
      <c r="E3066" s="75"/>
      <c r="G3066" s="86"/>
      <c r="H3066" s="75"/>
      <c r="J3066" s="86"/>
      <c r="K3066" s="75"/>
      <c r="M3066" s="86"/>
      <c r="N3066" s="75"/>
      <c r="P3066" s="86"/>
      <c r="Q3066" s="75"/>
      <c r="S3066" s="86"/>
      <c r="T3066" s="75"/>
      <c r="V3066" s="86"/>
      <c r="W3066" s="75"/>
      <c r="Y3066" s="86"/>
      <c r="Z3066" s="75"/>
      <c r="AB3066" s="86"/>
      <c r="AC3066" s="75"/>
      <c r="AE3066" s="86"/>
      <c r="AF3066" s="75"/>
      <c r="AH3066" s="86"/>
      <c r="AI3066" s="75"/>
      <c r="AK3066" s="86"/>
      <c r="AL3066" s="75"/>
    </row>
    <row r="3067" spans="1:38" x14ac:dyDescent="0.2">
      <c r="A3067" s="31"/>
      <c r="B3067" s="83"/>
      <c r="D3067" s="86"/>
      <c r="E3067" s="75"/>
      <c r="G3067" s="86"/>
      <c r="H3067" s="75"/>
      <c r="J3067" s="86"/>
      <c r="K3067" s="75"/>
      <c r="M3067" s="86"/>
      <c r="N3067" s="75"/>
      <c r="P3067" s="86"/>
      <c r="Q3067" s="75"/>
      <c r="S3067" s="86"/>
      <c r="T3067" s="75"/>
      <c r="V3067" s="86"/>
      <c r="W3067" s="75"/>
      <c r="Y3067" s="86"/>
      <c r="Z3067" s="75"/>
      <c r="AB3067" s="86"/>
      <c r="AC3067" s="75"/>
      <c r="AE3067" s="86"/>
      <c r="AF3067" s="75"/>
      <c r="AH3067" s="86"/>
      <c r="AI3067" s="75"/>
      <c r="AK3067" s="86"/>
      <c r="AL3067" s="75"/>
    </row>
    <row r="3068" spans="1:38" x14ac:dyDescent="0.2">
      <c r="A3068" s="31"/>
      <c r="B3068" s="83"/>
      <c r="D3068" s="86"/>
      <c r="E3068" s="75"/>
      <c r="G3068" s="86"/>
      <c r="H3068" s="75"/>
      <c r="J3068" s="86"/>
      <c r="K3068" s="75"/>
      <c r="M3068" s="86"/>
      <c r="N3068" s="75"/>
      <c r="P3068" s="86"/>
      <c r="Q3068" s="75"/>
      <c r="S3068" s="86"/>
      <c r="T3068" s="75"/>
      <c r="V3068" s="86"/>
      <c r="W3068" s="75"/>
      <c r="Y3068" s="86"/>
      <c r="Z3068" s="75"/>
      <c r="AB3068" s="86"/>
      <c r="AC3068" s="75"/>
      <c r="AE3068" s="86"/>
      <c r="AF3068" s="75"/>
      <c r="AH3068" s="86"/>
      <c r="AI3068" s="75"/>
      <c r="AK3068" s="86"/>
      <c r="AL3068" s="75"/>
    </row>
    <row r="3069" spans="1:38" x14ac:dyDescent="0.2">
      <c r="A3069" s="31"/>
      <c r="B3069" s="83"/>
      <c r="D3069" s="86"/>
      <c r="E3069" s="75"/>
      <c r="G3069" s="86"/>
      <c r="H3069" s="75"/>
      <c r="J3069" s="86"/>
      <c r="K3069" s="75"/>
      <c r="M3069" s="86"/>
      <c r="N3069" s="75"/>
      <c r="P3069" s="86"/>
      <c r="Q3069" s="75"/>
      <c r="S3069" s="86"/>
      <c r="T3069" s="75"/>
      <c r="V3069" s="86"/>
      <c r="W3069" s="75"/>
      <c r="Y3069" s="86"/>
      <c r="Z3069" s="75"/>
      <c r="AB3069" s="86"/>
      <c r="AC3069" s="75"/>
      <c r="AE3069" s="86"/>
      <c r="AF3069" s="75"/>
      <c r="AH3069" s="86"/>
      <c r="AI3069" s="75"/>
      <c r="AK3069" s="86"/>
      <c r="AL3069" s="75"/>
    </row>
    <row r="3070" spans="1:38" x14ac:dyDescent="0.2">
      <c r="A3070" s="31"/>
      <c r="B3070" s="83"/>
      <c r="D3070" s="86"/>
      <c r="E3070" s="75"/>
      <c r="G3070" s="86"/>
      <c r="H3070" s="75"/>
      <c r="J3070" s="86"/>
      <c r="K3070" s="75"/>
      <c r="M3070" s="86"/>
      <c r="N3070" s="75"/>
      <c r="P3070" s="86"/>
      <c r="Q3070" s="75"/>
      <c r="S3070" s="86"/>
      <c r="T3070" s="75"/>
      <c r="V3070" s="86"/>
      <c r="W3070" s="75"/>
      <c r="Y3070" s="86"/>
      <c r="Z3070" s="75"/>
      <c r="AB3070" s="86"/>
      <c r="AC3070" s="75"/>
      <c r="AE3070" s="86"/>
      <c r="AF3070" s="75"/>
      <c r="AH3070" s="86"/>
      <c r="AI3070" s="75"/>
      <c r="AK3070" s="86"/>
      <c r="AL3070" s="75"/>
    </row>
    <row r="3071" spans="1:38" x14ac:dyDescent="0.2">
      <c r="A3071" s="31"/>
      <c r="B3071" s="83"/>
      <c r="D3071" s="86"/>
      <c r="E3071" s="75"/>
      <c r="G3071" s="86"/>
      <c r="H3071" s="75"/>
      <c r="J3071" s="86"/>
      <c r="K3071" s="75"/>
      <c r="M3071" s="86"/>
      <c r="N3071" s="75"/>
      <c r="P3071" s="86"/>
      <c r="Q3071" s="75"/>
      <c r="S3071" s="86"/>
      <c r="T3071" s="75"/>
      <c r="V3071" s="86"/>
      <c r="W3071" s="75"/>
      <c r="Y3071" s="86"/>
      <c r="Z3071" s="75"/>
      <c r="AB3071" s="86"/>
      <c r="AC3071" s="75"/>
      <c r="AE3071" s="86"/>
      <c r="AF3071" s="75"/>
      <c r="AH3071" s="86"/>
      <c r="AI3071" s="75"/>
      <c r="AK3071" s="86"/>
      <c r="AL3071" s="75"/>
    </row>
    <row r="3072" spans="1:38" x14ac:dyDescent="0.2">
      <c r="A3072" s="31"/>
      <c r="B3072" s="83"/>
      <c r="D3072" s="86"/>
      <c r="E3072" s="75"/>
      <c r="G3072" s="86"/>
      <c r="H3072" s="75"/>
      <c r="J3072" s="86"/>
      <c r="K3072" s="75"/>
      <c r="M3072" s="86"/>
      <c r="N3072" s="75"/>
      <c r="P3072" s="86"/>
      <c r="Q3072" s="75"/>
      <c r="S3072" s="86"/>
      <c r="T3072" s="75"/>
      <c r="V3072" s="86"/>
      <c r="W3072" s="75"/>
      <c r="Y3072" s="86"/>
      <c r="Z3072" s="75"/>
      <c r="AB3072" s="86"/>
      <c r="AC3072" s="75"/>
      <c r="AE3072" s="86"/>
      <c r="AF3072" s="75"/>
      <c r="AH3072" s="86"/>
      <c r="AI3072" s="75"/>
      <c r="AK3072" s="86"/>
      <c r="AL3072" s="75"/>
    </row>
    <row r="3073" spans="1:38" x14ac:dyDescent="0.2">
      <c r="A3073" s="31"/>
      <c r="B3073" s="83"/>
      <c r="D3073" s="86"/>
      <c r="E3073" s="75"/>
      <c r="G3073" s="86"/>
      <c r="H3073" s="75"/>
      <c r="J3073" s="86"/>
      <c r="K3073" s="75"/>
      <c r="M3073" s="86"/>
      <c r="N3073" s="75"/>
      <c r="P3073" s="86"/>
      <c r="Q3073" s="75"/>
      <c r="S3073" s="86"/>
      <c r="T3073" s="75"/>
      <c r="V3073" s="86"/>
      <c r="W3073" s="75"/>
      <c r="Y3073" s="86"/>
      <c r="Z3073" s="75"/>
      <c r="AB3073" s="86"/>
      <c r="AC3073" s="75"/>
      <c r="AE3073" s="86"/>
      <c r="AF3073" s="75"/>
      <c r="AH3073" s="86"/>
      <c r="AI3073" s="75"/>
      <c r="AK3073" s="86"/>
      <c r="AL3073" s="75"/>
    </row>
    <row r="3074" spans="1:38" x14ac:dyDescent="0.2">
      <c r="A3074" s="31"/>
      <c r="B3074" s="83"/>
      <c r="D3074" s="86"/>
      <c r="E3074" s="75"/>
      <c r="G3074" s="86"/>
      <c r="H3074" s="75"/>
      <c r="J3074" s="86"/>
      <c r="K3074" s="75"/>
      <c r="M3074" s="86"/>
      <c r="N3074" s="75"/>
      <c r="P3074" s="86"/>
      <c r="Q3074" s="75"/>
      <c r="S3074" s="86"/>
      <c r="T3074" s="75"/>
      <c r="V3074" s="86"/>
      <c r="W3074" s="75"/>
      <c r="Y3074" s="86"/>
      <c r="Z3074" s="75"/>
      <c r="AB3074" s="86"/>
      <c r="AC3074" s="75"/>
      <c r="AE3074" s="86"/>
      <c r="AF3074" s="75"/>
      <c r="AH3074" s="86"/>
      <c r="AI3074" s="75"/>
      <c r="AK3074" s="86"/>
      <c r="AL3074" s="75"/>
    </row>
    <row r="3075" spans="1:38" x14ac:dyDescent="0.2">
      <c r="A3075" s="31"/>
      <c r="B3075" s="83"/>
      <c r="D3075" s="86"/>
      <c r="E3075" s="75"/>
      <c r="G3075" s="86"/>
      <c r="H3075" s="75"/>
      <c r="J3075" s="86"/>
      <c r="K3075" s="75"/>
      <c r="M3075" s="86"/>
      <c r="N3075" s="75"/>
      <c r="P3075" s="86"/>
      <c r="Q3075" s="75"/>
      <c r="S3075" s="86"/>
      <c r="T3075" s="75"/>
      <c r="V3075" s="86"/>
      <c r="W3075" s="75"/>
      <c r="Y3075" s="86"/>
      <c r="Z3075" s="75"/>
      <c r="AB3075" s="86"/>
      <c r="AC3075" s="75"/>
      <c r="AE3075" s="86"/>
      <c r="AF3075" s="75"/>
      <c r="AH3075" s="86"/>
      <c r="AI3075" s="75"/>
      <c r="AK3075" s="86"/>
      <c r="AL3075" s="75"/>
    </row>
    <row r="3076" spans="1:38" x14ac:dyDescent="0.2">
      <c r="A3076" s="31"/>
      <c r="B3076" s="83"/>
      <c r="D3076" s="86"/>
      <c r="E3076" s="75"/>
      <c r="G3076" s="86"/>
      <c r="H3076" s="75"/>
      <c r="J3076" s="86"/>
      <c r="K3076" s="75"/>
      <c r="M3076" s="86"/>
      <c r="N3076" s="75"/>
      <c r="P3076" s="86"/>
      <c r="Q3076" s="75"/>
      <c r="S3076" s="86"/>
      <c r="T3076" s="75"/>
      <c r="V3076" s="86"/>
      <c r="W3076" s="75"/>
      <c r="Y3076" s="86"/>
      <c r="Z3076" s="75"/>
      <c r="AB3076" s="86"/>
      <c r="AC3076" s="75"/>
      <c r="AE3076" s="86"/>
      <c r="AF3076" s="75"/>
      <c r="AH3076" s="86"/>
      <c r="AI3076" s="75"/>
      <c r="AK3076" s="86"/>
      <c r="AL3076" s="75"/>
    </row>
    <row r="3077" spans="1:38" x14ac:dyDescent="0.2">
      <c r="A3077" s="31"/>
      <c r="B3077" s="83"/>
      <c r="D3077" s="86"/>
      <c r="E3077" s="75"/>
      <c r="G3077" s="86"/>
      <c r="H3077" s="75"/>
      <c r="J3077" s="86"/>
      <c r="K3077" s="75"/>
      <c r="M3077" s="86"/>
      <c r="N3077" s="75"/>
      <c r="P3077" s="86"/>
      <c r="Q3077" s="75"/>
      <c r="S3077" s="86"/>
      <c r="T3077" s="75"/>
      <c r="V3077" s="86"/>
      <c r="W3077" s="75"/>
      <c r="Y3077" s="86"/>
      <c r="Z3077" s="75"/>
      <c r="AB3077" s="86"/>
      <c r="AC3077" s="75"/>
      <c r="AE3077" s="86"/>
      <c r="AF3077" s="75"/>
      <c r="AH3077" s="86"/>
      <c r="AI3077" s="75"/>
      <c r="AK3077" s="86"/>
      <c r="AL3077" s="75"/>
    </row>
    <row r="3078" spans="1:38" x14ac:dyDescent="0.2">
      <c r="A3078" s="31"/>
      <c r="B3078" s="83"/>
      <c r="D3078" s="86"/>
      <c r="E3078" s="75"/>
      <c r="G3078" s="86"/>
      <c r="H3078" s="75"/>
      <c r="J3078" s="86"/>
      <c r="K3078" s="75"/>
      <c r="M3078" s="86"/>
      <c r="N3078" s="75"/>
      <c r="P3078" s="86"/>
      <c r="Q3078" s="75"/>
      <c r="S3078" s="86"/>
      <c r="T3078" s="75"/>
      <c r="V3078" s="86"/>
      <c r="W3078" s="75"/>
      <c r="Y3078" s="86"/>
      <c r="Z3078" s="75"/>
      <c r="AB3078" s="86"/>
      <c r="AC3078" s="75"/>
      <c r="AE3078" s="86"/>
      <c r="AF3078" s="75"/>
      <c r="AH3078" s="86"/>
      <c r="AI3078" s="75"/>
      <c r="AK3078" s="86"/>
      <c r="AL3078" s="75"/>
    </row>
    <row r="3079" spans="1:38" x14ac:dyDescent="0.2">
      <c r="A3079" s="31"/>
      <c r="B3079" s="83"/>
      <c r="D3079" s="86"/>
      <c r="E3079" s="75"/>
      <c r="G3079" s="86"/>
      <c r="H3079" s="75"/>
      <c r="J3079" s="86"/>
      <c r="K3079" s="75"/>
      <c r="M3079" s="86"/>
      <c r="N3079" s="75"/>
      <c r="P3079" s="86"/>
      <c r="Q3079" s="75"/>
      <c r="S3079" s="86"/>
      <c r="T3079" s="75"/>
      <c r="V3079" s="86"/>
      <c r="W3079" s="75"/>
      <c r="Y3079" s="86"/>
      <c r="Z3079" s="75"/>
      <c r="AB3079" s="86"/>
      <c r="AC3079" s="75"/>
      <c r="AE3079" s="86"/>
      <c r="AF3079" s="75"/>
      <c r="AH3079" s="86"/>
      <c r="AI3079" s="75"/>
      <c r="AK3079" s="86"/>
      <c r="AL3079" s="75"/>
    </row>
    <row r="3080" spans="1:38" x14ac:dyDescent="0.2">
      <c r="A3080" s="31"/>
      <c r="B3080" s="83"/>
      <c r="D3080" s="86"/>
      <c r="E3080" s="75"/>
      <c r="G3080" s="86"/>
      <c r="H3080" s="75"/>
      <c r="J3080" s="86"/>
      <c r="K3080" s="75"/>
      <c r="M3080" s="86"/>
      <c r="N3080" s="75"/>
      <c r="P3080" s="86"/>
      <c r="Q3080" s="75"/>
      <c r="S3080" s="86"/>
      <c r="T3080" s="75"/>
      <c r="V3080" s="86"/>
      <c r="W3080" s="75"/>
      <c r="Y3080" s="86"/>
      <c r="Z3080" s="75"/>
      <c r="AB3080" s="86"/>
      <c r="AC3080" s="75"/>
      <c r="AE3080" s="86"/>
      <c r="AF3080" s="75"/>
      <c r="AH3080" s="86"/>
      <c r="AI3080" s="75"/>
      <c r="AK3080" s="86"/>
      <c r="AL3080" s="75"/>
    </row>
    <row r="3081" spans="1:38" x14ac:dyDescent="0.2">
      <c r="A3081" s="31"/>
      <c r="B3081" s="83"/>
      <c r="D3081" s="86"/>
      <c r="E3081" s="75"/>
      <c r="G3081" s="86"/>
      <c r="H3081" s="75"/>
      <c r="J3081" s="86"/>
      <c r="K3081" s="75"/>
      <c r="M3081" s="86"/>
      <c r="N3081" s="75"/>
      <c r="P3081" s="86"/>
      <c r="Q3081" s="75"/>
      <c r="S3081" s="86"/>
      <c r="T3081" s="75"/>
      <c r="V3081" s="86"/>
      <c r="W3081" s="75"/>
      <c r="Y3081" s="86"/>
      <c r="Z3081" s="75"/>
      <c r="AB3081" s="86"/>
      <c r="AC3081" s="75"/>
      <c r="AE3081" s="86"/>
      <c r="AF3081" s="75"/>
      <c r="AH3081" s="86"/>
      <c r="AI3081" s="75"/>
      <c r="AK3081" s="86"/>
      <c r="AL3081" s="75"/>
    </row>
    <row r="3082" spans="1:38" x14ac:dyDescent="0.2">
      <c r="A3082" s="31"/>
      <c r="B3082" s="83"/>
      <c r="D3082" s="86"/>
      <c r="E3082" s="75"/>
      <c r="G3082" s="86"/>
      <c r="H3082" s="75"/>
      <c r="J3082" s="86"/>
      <c r="K3082" s="75"/>
      <c r="M3082" s="86"/>
      <c r="N3082" s="75"/>
      <c r="P3082" s="86"/>
      <c r="Q3082" s="75"/>
      <c r="S3082" s="86"/>
      <c r="T3082" s="75"/>
      <c r="V3082" s="86"/>
      <c r="W3082" s="75"/>
      <c r="Y3082" s="86"/>
      <c r="Z3082" s="75"/>
      <c r="AB3082" s="86"/>
      <c r="AC3082" s="75"/>
      <c r="AE3082" s="86"/>
      <c r="AF3082" s="75"/>
      <c r="AH3082" s="86"/>
      <c r="AI3082" s="75"/>
      <c r="AK3082" s="86"/>
      <c r="AL3082" s="75"/>
    </row>
    <row r="3083" spans="1:38" x14ac:dyDescent="0.2">
      <c r="A3083" s="31"/>
      <c r="B3083" s="83"/>
      <c r="D3083" s="86"/>
      <c r="E3083" s="75"/>
      <c r="G3083" s="86"/>
      <c r="H3083" s="75"/>
      <c r="J3083" s="86"/>
      <c r="K3083" s="75"/>
      <c r="M3083" s="86"/>
      <c r="N3083" s="75"/>
      <c r="P3083" s="86"/>
      <c r="Q3083" s="75"/>
      <c r="S3083" s="86"/>
      <c r="T3083" s="75"/>
      <c r="V3083" s="86"/>
      <c r="W3083" s="75"/>
      <c r="Y3083" s="86"/>
      <c r="Z3083" s="75"/>
      <c r="AB3083" s="86"/>
      <c r="AC3083" s="75"/>
      <c r="AE3083" s="86"/>
      <c r="AF3083" s="75"/>
      <c r="AH3083" s="86"/>
      <c r="AI3083" s="75"/>
      <c r="AK3083" s="86"/>
      <c r="AL3083" s="75"/>
    </row>
    <row r="3084" spans="1:38" x14ac:dyDescent="0.2">
      <c r="A3084" s="31"/>
      <c r="B3084" s="83"/>
      <c r="D3084" s="86"/>
      <c r="E3084" s="75"/>
      <c r="G3084" s="86"/>
      <c r="H3084" s="75"/>
      <c r="J3084" s="86"/>
      <c r="K3084" s="75"/>
      <c r="M3084" s="86"/>
      <c r="N3084" s="75"/>
      <c r="P3084" s="86"/>
      <c r="Q3084" s="75"/>
      <c r="S3084" s="86"/>
      <c r="T3084" s="75"/>
      <c r="V3084" s="86"/>
      <c r="W3084" s="75"/>
      <c r="Y3084" s="86"/>
      <c r="Z3084" s="75"/>
      <c r="AB3084" s="86"/>
      <c r="AC3084" s="75"/>
      <c r="AE3084" s="86"/>
      <c r="AF3084" s="75"/>
      <c r="AH3084" s="86"/>
      <c r="AI3084" s="75"/>
      <c r="AK3084" s="86"/>
      <c r="AL3084" s="75"/>
    </row>
    <row r="3085" spans="1:38" x14ac:dyDescent="0.2">
      <c r="A3085" s="31"/>
      <c r="B3085" s="83"/>
      <c r="D3085" s="86"/>
      <c r="E3085" s="75"/>
      <c r="G3085" s="86"/>
      <c r="H3085" s="75"/>
      <c r="J3085" s="86"/>
      <c r="K3085" s="75"/>
      <c r="M3085" s="86"/>
      <c r="N3085" s="75"/>
      <c r="P3085" s="86"/>
      <c r="Q3085" s="75"/>
      <c r="S3085" s="86"/>
      <c r="T3085" s="75"/>
      <c r="V3085" s="86"/>
      <c r="W3085" s="75"/>
      <c r="Y3085" s="86"/>
      <c r="Z3085" s="75"/>
      <c r="AB3085" s="86"/>
      <c r="AC3085" s="75"/>
      <c r="AE3085" s="86"/>
      <c r="AF3085" s="75"/>
      <c r="AH3085" s="86"/>
      <c r="AI3085" s="75"/>
      <c r="AK3085" s="86"/>
      <c r="AL3085" s="75"/>
    </row>
    <row r="3086" spans="1:38" x14ac:dyDescent="0.2">
      <c r="A3086" s="31"/>
      <c r="B3086" s="83"/>
      <c r="D3086" s="86"/>
      <c r="E3086" s="75"/>
      <c r="G3086" s="86"/>
      <c r="H3086" s="75"/>
      <c r="J3086" s="86"/>
      <c r="K3086" s="75"/>
      <c r="M3086" s="86"/>
      <c r="N3086" s="75"/>
      <c r="P3086" s="86"/>
      <c r="Q3086" s="75"/>
      <c r="S3086" s="86"/>
      <c r="T3086" s="75"/>
      <c r="V3086" s="86"/>
      <c r="W3086" s="75"/>
      <c r="Y3086" s="86"/>
      <c r="Z3086" s="75"/>
      <c r="AB3086" s="86"/>
      <c r="AC3086" s="75"/>
      <c r="AE3086" s="86"/>
      <c r="AF3086" s="75"/>
      <c r="AH3086" s="86"/>
      <c r="AI3086" s="75"/>
      <c r="AK3086" s="86"/>
      <c r="AL3086" s="75"/>
    </row>
    <row r="3087" spans="1:38" x14ac:dyDescent="0.2">
      <c r="A3087" s="31"/>
      <c r="B3087" s="83"/>
      <c r="D3087" s="86"/>
      <c r="E3087" s="75"/>
      <c r="G3087" s="86"/>
      <c r="H3087" s="75"/>
      <c r="J3087" s="86"/>
      <c r="K3087" s="75"/>
      <c r="M3087" s="86"/>
      <c r="N3087" s="75"/>
      <c r="P3087" s="86"/>
      <c r="Q3087" s="75"/>
      <c r="S3087" s="86"/>
      <c r="T3087" s="75"/>
      <c r="V3087" s="86"/>
      <c r="W3087" s="75"/>
      <c r="Y3087" s="86"/>
      <c r="Z3087" s="75"/>
      <c r="AB3087" s="86"/>
      <c r="AC3087" s="75"/>
      <c r="AE3087" s="86"/>
      <c r="AF3087" s="75"/>
      <c r="AH3087" s="86"/>
      <c r="AI3087" s="75"/>
      <c r="AK3087" s="86"/>
      <c r="AL3087" s="75"/>
    </row>
    <row r="3088" spans="1:38" x14ac:dyDescent="0.2">
      <c r="A3088" s="31"/>
      <c r="B3088" s="83"/>
      <c r="D3088" s="86"/>
      <c r="E3088" s="75"/>
      <c r="G3088" s="86"/>
      <c r="H3088" s="75"/>
      <c r="J3088" s="86"/>
      <c r="K3088" s="75"/>
      <c r="M3088" s="86"/>
      <c r="N3088" s="75"/>
      <c r="P3088" s="86"/>
      <c r="Q3088" s="75"/>
      <c r="S3088" s="86"/>
      <c r="T3088" s="75"/>
      <c r="V3088" s="86"/>
      <c r="W3088" s="75"/>
      <c r="Y3088" s="86"/>
      <c r="Z3088" s="75"/>
      <c r="AB3088" s="86"/>
      <c r="AC3088" s="75"/>
      <c r="AE3088" s="86"/>
      <c r="AF3088" s="75"/>
      <c r="AH3088" s="86"/>
      <c r="AI3088" s="75"/>
      <c r="AK3088" s="86"/>
      <c r="AL3088" s="75"/>
    </row>
    <row r="3089" spans="1:38" x14ac:dyDescent="0.2">
      <c r="A3089" s="31"/>
      <c r="B3089" s="83"/>
      <c r="D3089" s="86"/>
      <c r="E3089" s="75"/>
      <c r="G3089" s="86"/>
      <c r="H3089" s="75"/>
      <c r="J3089" s="86"/>
      <c r="K3089" s="75"/>
      <c r="M3089" s="86"/>
      <c r="N3089" s="75"/>
      <c r="P3089" s="86"/>
      <c r="Q3089" s="75"/>
      <c r="S3089" s="86"/>
      <c r="T3089" s="75"/>
      <c r="V3089" s="86"/>
      <c r="W3089" s="75"/>
      <c r="Y3089" s="86"/>
      <c r="Z3089" s="75"/>
      <c r="AB3089" s="86"/>
      <c r="AC3089" s="75"/>
      <c r="AE3089" s="86"/>
      <c r="AF3089" s="75"/>
      <c r="AH3089" s="86"/>
      <c r="AI3089" s="75"/>
      <c r="AK3089" s="86"/>
      <c r="AL3089" s="75"/>
    </row>
    <row r="3090" spans="1:38" x14ac:dyDescent="0.2">
      <c r="A3090" s="31"/>
      <c r="B3090" s="83"/>
      <c r="D3090" s="86"/>
      <c r="E3090" s="75"/>
      <c r="G3090" s="86"/>
      <c r="H3090" s="75"/>
      <c r="J3090" s="86"/>
      <c r="K3090" s="75"/>
      <c r="M3090" s="86"/>
      <c r="N3090" s="75"/>
      <c r="P3090" s="86"/>
      <c r="Q3090" s="75"/>
      <c r="S3090" s="86"/>
      <c r="T3090" s="75"/>
      <c r="V3090" s="86"/>
      <c r="W3090" s="75"/>
      <c r="Y3090" s="86"/>
      <c r="Z3090" s="75"/>
      <c r="AB3090" s="86"/>
      <c r="AC3090" s="75"/>
      <c r="AE3090" s="86"/>
      <c r="AF3090" s="75"/>
      <c r="AH3090" s="86"/>
      <c r="AI3090" s="75"/>
      <c r="AK3090" s="86"/>
      <c r="AL3090" s="75"/>
    </row>
    <row r="3091" spans="1:38" x14ac:dyDescent="0.2">
      <c r="A3091" s="31"/>
      <c r="B3091" s="83"/>
      <c r="D3091" s="86"/>
      <c r="E3091" s="75"/>
      <c r="G3091" s="86"/>
      <c r="H3091" s="75"/>
      <c r="J3091" s="86"/>
      <c r="K3091" s="75"/>
      <c r="M3091" s="86"/>
      <c r="N3091" s="75"/>
      <c r="P3091" s="86"/>
      <c r="Q3091" s="75"/>
      <c r="S3091" s="86"/>
      <c r="T3091" s="75"/>
      <c r="V3091" s="86"/>
      <c r="W3091" s="75"/>
      <c r="Y3091" s="86"/>
      <c r="Z3091" s="75"/>
      <c r="AB3091" s="86"/>
      <c r="AC3091" s="75"/>
      <c r="AE3091" s="86"/>
      <c r="AF3091" s="75"/>
      <c r="AH3091" s="86"/>
      <c r="AI3091" s="75"/>
      <c r="AK3091" s="86"/>
      <c r="AL3091" s="75"/>
    </row>
    <row r="3092" spans="1:38" x14ac:dyDescent="0.2">
      <c r="A3092" s="31"/>
      <c r="B3092" s="83"/>
      <c r="D3092" s="86"/>
      <c r="E3092" s="75"/>
      <c r="G3092" s="86"/>
      <c r="H3092" s="75"/>
      <c r="J3092" s="86"/>
      <c r="K3092" s="75"/>
      <c r="M3092" s="86"/>
      <c r="N3092" s="75"/>
      <c r="P3092" s="86"/>
      <c r="Q3092" s="75"/>
      <c r="S3092" s="86"/>
      <c r="T3092" s="75"/>
      <c r="V3092" s="86"/>
      <c r="W3092" s="75"/>
      <c r="Y3092" s="86"/>
      <c r="Z3092" s="75"/>
      <c r="AB3092" s="86"/>
      <c r="AC3092" s="75"/>
      <c r="AE3092" s="86"/>
      <c r="AF3092" s="75"/>
      <c r="AH3092" s="86"/>
      <c r="AI3092" s="75"/>
      <c r="AK3092" s="86"/>
      <c r="AL3092" s="75"/>
    </row>
    <row r="3093" spans="1:38" x14ac:dyDescent="0.2">
      <c r="A3093" s="31"/>
      <c r="B3093" s="83"/>
      <c r="D3093" s="86"/>
      <c r="E3093" s="75"/>
      <c r="G3093" s="86"/>
      <c r="H3093" s="75"/>
      <c r="J3093" s="86"/>
      <c r="K3093" s="75"/>
      <c r="M3093" s="86"/>
      <c r="N3093" s="75"/>
      <c r="P3093" s="86"/>
      <c r="Q3093" s="75"/>
      <c r="S3093" s="86"/>
      <c r="T3093" s="75"/>
      <c r="V3093" s="86"/>
      <c r="W3093" s="75"/>
      <c r="Y3093" s="86"/>
      <c r="Z3093" s="75"/>
      <c r="AB3093" s="86"/>
      <c r="AC3093" s="75"/>
      <c r="AE3093" s="86"/>
      <c r="AF3093" s="75"/>
      <c r="AH3093" s="86"/>
      <c r="AI3093" s="75"/>
      <c r="AK3093" s="86"/>
      <c r="AL3093" s="75"/>
    </row>
    <row r="3094" spans="1:38" x14ac:dyDescent="0.2">
      <c r="A3094" s="31"/>
      <c r="B3094" s="83"/>
      <c r="D3094" s="86"/>
      <c r="E3094" s="75"/>
      <c r="G3094" s="86"/>
      <c r="H3094" s="75"/>
      <c r="J3094" s="86"/>
      <c r="K3094" s="75"/>
      <c r="M3094" s="86"/>
      <c r="N3094" s="75"/>
      <c r="P3094" s="86"/>
      <c r="Q3094" s="75"/>
      <c r="S3094" s="86"/>
      <c r="T3094" s="75"/>
      <c r="V3094" s="86"/>
      <c r="W3094" s="75"/>
      <c r="Y3094" s="86"/>
      <c r="Z3094" s="75"/>
      <c r="AB3094" s="86"/>
      <c r="AC3094" s="75"/>
      <c r="AE3094" s="86"/>
      <c r="AF3094" s="75"/>
      <c r="AH3094" s="86"/>
      <c r="AI3094" s="75"/>
      <c r="AK3094" s="86"/>
      <c r="AL3094" s="75"/>
    </row>
    <row r="3095" spans="1:38" x14ac:dyDescent="0.2">
      <c r="A3095" s="31"/>
      <c r="B3095" s="83"/>
      <c r="D3095" s="86"/>
      <c r="E3095" s="75"/>
      <c r="G3095" s="86"/>
      <c r="H3095" s="75"/>
      <c r="J3095" s="86"/>
      <c r="K3095" s="75"/>
      <c r="M3095" s="86"/>
      <c r="N3095" s="75"/>
      <c r="P3095" s="86"/>
      <c r="Q3095" s="75"/>
      <c r="S3095" s="86"/>
      <c r="T3095" s="75"/>
      <c r="V3095" s="86"/>
      <c r="W3095" s="75"/>
      <c r="Y3095" s="86"/>
      <c r="Z3095" s="75"/>
      <c r="AB3095" s="86"/>
      <c r="AC3095" s="75"/>
      <c r="AE3095" s="86"/>
      <c r="AF3095" s="75"/>
      <c r="AH3095" s="86"/>
      <c r="AI3095" s="75"/>
      <c r="AK3095" s="86"/>
      <c r="AL3095" s="75"/>
    </row>
    <row r="3096" spans="1:38" x14ac:dyDescent="0.2">
      <c r="A3096" s="31"/>
      <c r="B3096" s="83"/>
      <c r="D3096" s="86"/>
      <c r="E3096" s="75"/>
      <c r="G3096" s="86"/>
      <c r="H3096" s="75"/>
      <c r="J3096" s="86"/>
      <c r="K3096" s="75"/>
      <c r="M3096" s="86"/>
      <c r="N3096" s="75"/>
      <c r="P3096" s="86"/>
      <c r="Q3096" s="75"/>
      <c r="S3096" s="86"/>
      <c r="T3096" s="75"/>
      <c r="V3096" s="86"/>
      <c r="W3096" s="75"/>
      <c r="Y3096" s="86"/>
      <c r="Z3096" s="75"/>
      <c r="AB3096" s="86"/>
      <c r="AC3096" s="75"/>
      <c r="AE3096" s="86"/>
      <c r="AF3096" s="75"/>
      <c r="AH3096" s="86"/>
      <c r="AI3096" s="75"/>
      <c r="AK3096" s="86"/>
      <c r="AL3096" s="75"/>
    </row>
    <row r="3097" spans="1:38" x14ac:dyDescent="0.2">
      <c r="A3097" s="31"/>
      <c r="B3097" s="83"/>
      <c r="D3097" s="86"/>
      <c r="E3097" s="75"/>
      <c r="G3097" s="86"/>
      <c r="H3097" s="75"/>
      <c r="J3097" s="86"/>
      <c r="K3097" s="75"/>
      <c r="M3097" s="86"/>
      <c r="N3097" s="75"/>
      <c r="P3097" s="86"/>
      <c r="Q3097" s="75"/>
      <c r="S3097" s="86"/>
      <c r="T3097" s="75"/>
      <c r="V3097" s="86"/>
      <c r="W3097" s="75"/>
      <c r="Y3097" s="86"/>
      <c r="Z3097" s="75"/>
      <c r="AB3097" s="86"/>
      <c r="AC3097" s="75"/>
      <c r="AE3097" s="86"/>
      <c r="AF3097" s="75"/>
      <c r="AH3097" s="86"/>
      <c r="AI3097" s="75"/>
      <c r="AK3097" s="86"/>
      <c r="AL3097" s="75"/>
    </row>
    <row r="3098" spans="1:38" x14ac:dyDescent="0.2">
      <c r="A3098" s="31"/>
      <c r="B3098" s="83"/>
      <c r="D3098" s="86"/>
      <c r="E3098" s="75"/>
      <c r="G3098" s="86"/>
      <c r="H3098" s="75"/>
      <c r="J3098" s="86"/>
      <c r="K3098" s="75"/>
      <c r="M3098" s="86"/>
      <c r="N3098" s="75"/>
      <c r="P3098" s="86"/>
      <c r="Q3098" s="75"/>
      <c r="S3098" s="86"/>
      <c r="T3098" s="75"/>
      <c r="V3098" s="86"/>
      <c r="W3098" s="75"/>
      <c r="Y3098" s="86"/>
      <c r="Z3098" s="75"/>
      <c r="AB3098" s="86"/>
      <c r="AC3098" s="75"/>
      <c r="AE3098" s="86"/>
      <c r="AF3098" s="75"/>
      <c r="AH3098" s="86"/>
      <c r="AI3098" s="75"/>
      <c r="AK3098" s="86"/>
      <c r="AL3098" s="75"/>
    </row>
    <row r="3099" spans="1:38" x14ac:dyDescent="0.2">
      <c r="A3099" s="31"/>
      <c r="B3099" s="83"/>
      <c r="D3099" s="86"/>
      <c r="E3099" s="75"/>
      <c r="G3099" s="86"/>
      <c r="H3099" s="75"/>
      <c r="J3099" s="86"/>
      <c r="K3099" s="75"/>
      <c r="M3099" s="86"/>
      <c r="N3099" s="75"/>
      <c r="P3099" s="86"/>
      <c r="Q3099" s="75"/>
      <c r="S3099" s="86"/>
      <c r="T3099" s="75"/>
      <c r="V3099" s="86"/>
      <c r="W3099" s="75"/>
      <c r="Y3099" s="86"/>
      <c r="Z3099" s="75"/>
      <c r="AB3099" s="86"/>
      <c r="AC3099" s="75"/>
      <c r="AE3099" s="86"/>
      <c r="AF3099" s="75"/>
      <c r="AH3099" s="86"/>
      <c r="AI3099" s="75"/>
      <c r="AK3099" s="86"/>
      <c r="AL3099" s="75"/>
    </row>
    <row r="3100" spans="1:38" x14ac:dyDescent="0.2">
      <c r="A3100" s="31"/>
      <c r="B3100" s="83"/>
      <c r="D3100" s="86"/>
      <c r="E3100" s="75"/>
      <c r="G3100" s="86"/>
      <c r="H3100" s="75"/>
      <c r="J3100" s="86"/>
      <c r="K3100" s="75"/>
      <c r="M3100" s="86"/>
      <c r="N3100" s="75"/>
      <c r="P3100" s="86"/>
      <c r="Q3100" s="75"/>
      <c r="S3100" s="86"/>
      <c r="T3100" s="75"/>
      <c r="V3100" s="86"/>
      <c r="W3100" s="75"/>
      <c r="Y3100" s="86"/>
      <c r="Z3100" s="75"/>
      <c r="AB3100" s="86"/>
      <c r="AC3100" s="75"/>
      <c r="AE3100" s="86"/>
      <c r="AF3100" s="75"/>
      <c r="AH3100" s="86"/>
      <c r="AI3100" s="75"/>
      <c r="AK3100" s="86"/>
      <c r="AL3100" s="75"/>
    </row>
    <row r="3101" spans="1:38" x14ac:dyDescent="0.2">
      <c r="A3101" s="31"/>
      <c r="B3101" s="83"/>
      <c r="D3101" s="86"/>
      <c r="E3101" s="75"/>
      <c r="G3101" s="86"/>
      <c r="H3101" s="75"/>
      <c r="J3101" s="86"/>
      <c r="K3101" s="75"/>
      <c r="M3101" s="86"/>
      <c r="N3101" s="75"/>
      <c r="P3101" s="86"/>
      <c r="Q3101" s="75"/>
      <c r="S3101" s="86"/>
      <c r="T3101" s="75"/>
      <c r="V3101" s="86"/>
      <c r="W3101" s="75"/>
      <c r="Y3101" s="86"/>
      <c r="Z3101" s="75"/>
      <c r="AB3101" s="86"/>
      <c r="AC3101" s="75"/>
      <c r="AE3101" s="86"/>
      <c r="AF3101" s="75"/>
      <c r="AH3101" s="86"/>
      <c r="AI3101" s="75"/>
      <c r="AK3101" s="86"/>
      <c r="AL3101" s="75"/>
    </row>
    <row r="3102" spans="1:38" x14ac:dyDescent="0.2">
      <c r="A3102" s="31"/>
      <c r="B3102" s="83"/>
      <c r="D3102" s="86"/>
      <c r="E3102" s="75"/>
      <c r="G3102" s="86"/>
      <c r="H3102" s="75"/>
      <c r="J3102" s="86"/>
      <c r="K3102" s="75"/>
      <c r="M3102" s="86"/>
      <c r="N3102" s="75"/>
      <c r="P3102" s="86"/>
      <c r="Q3102" s="75"/>
      <c r="S3102" s="86"/>
      <c r="T3102" s="75"/>
      <c r="V3102" s="86"/>
      <c r="W3102" s="75"/>
      <c r="Y3102" s="86"/>
      <c r="Z3102" s="75"/>
      <c r="AB3102" s="86"/>
      <c r="AC3102" s="75"/>
      <c r="AE3102" s="86"/>
      <c r="AF3102" s="75"/>
      <c r="AH3102" s="86"/>
      <c r="AI3102" s="75"/>
      <c r="AK3102" s="86"/>
      <c r="AL3102" s="75"/>
    </row>
    <row r="3103" spans="1:38" x14ac:dyDescent="0.2">
      <c r="A3103" s="31"/>
      <c r="B3103" s="83"/>
      <c r="D3103" s="86"/>
      <c r="E3103" s="75"/>
      <c r="G3103" s="86"/>
      <c r="H3103" s="75"/>
      <c r="J3103" s="86"/>
      <c r="K3103" s="75"/>
      <c r="M3103" s="86"/>
      <c r="N3103" s="75"/>
      <c r="P3103" s="86"/>
      <c r="Q3103" s="75"/>
      <c r="S3103" s="86"/>
      <c r="T3103" s="75"/>
      <c r="V3103" s="86"/>
      <c r="W3103" s="75"/>
      <c r="Y3103" s="86"/>
      <c r="Z3103" s="75"/>
      <c r="AB3103" s="86"/>
      <c r="AC3103" s="75"/>
      <c r="AE3103" s="86"/>
      <c r="AF3103" s="75"/>
      <c r="AH3103" s="86"/>
      <c r="AI3103" s="75"/>
      <c r="AK3103" s="86"/>
      <c r="AL3103" s="75"/>
    </row>
    <row r="3104" spans="1:38" x14ac:dyDescent="0.2">
      <c r="A3104" s="31"/>
      <c r="B3104" s="83"/>
      <c r="D3104" s="86"/>
      <c r="E3104" s="75"/>
      <c r="G3104" s="86"/>
      <c r="H3104" s="75"/>
      <c r="J3104" s="86"/>
      <c r="K3104" s="75"/>
      <c r="M3104" s="86"/>
      <c r="N3104" s="75"/>
      <c r="P3104" s="86"/>
      <c r="Q3104" s="75"/>
      <c r="S3104" s="86"/>
      <c r="T3104" s="75"/>
      <c r="V3104" s="86"/>
      <c r="W3104" s="75"/>
      <c r="Y3104" s="86"/>
      <c r="Z3104" s="75"/>
      <c r="AB3104" s="86"/>
      <c r="AC3104" s="75"/>
      <c r="AE3104" s="86"/>
      <c r="AF3104" s="75"/>
      <c r="AH3104" s="86"/>
      <c r="AI3104" s="75"/>
      <c r="AK3104" s="86"/>
      <c r="AL3104" s="75"/>
    </row>
    <row r="3105" spans="1:38" x14ac:dyDescent="0.2">
      <c r="A3105" s="31"/>
      <c r="B3105" s="83"/>
      <c r="D3105" s="86"/>
      <c r="E3105" s="75"/>
      <c r="G3105" s="86"/>
      <c r="H3105" s="75"/>
      <c r="J3105" s="86"/>
      <c r="K3105" s="75"/>
      <c r="M3105" s="86"/>
      <c r="N3105" s="75"/>
      <c r="P3105" s="86"/>
      <c r="Q3105" s="75"/>
      <c r="S3105" s="86"/>
      <c r="T3105" s="75"/>
      <c r="V3105" s="86"/>
      <c r="W3105" s="75"/>
      <c r="Y3105" s="86"/>
      <c r="Z3105" s="75"/>
      <c r="AB3105" s="86"/>
      <c r="AC3105" s="75"/>
      <c r="AE3105" s="86"/>
      <c r="AF3105" s="75"/>
      <c r="AH3105" s="86"/>
      <c r="AI3105" s="75"/>
      <c r="AK3105" s="86"/>
      <c r="AL3105" s="75"/>
    </row>
    <row r="3106" spans="1:38" x14ac:dyDescent="0.2">
      <c r="A3106" s="31"/>
      <c r="B3106" s="83"/>
      <c r="D3106" s="86"/>
      <c r="E3106" s="75"/>
      <c r="G3106" s="86"/>
      <c r="H3106" s="75"/>
      <c r="J3106" s="86"/>
      <c r="K3106" s="75"/>
      <c r="M3106" s="86"/>
      <c r="N3106" s="75"/>
      <c r="P3106" s="86"/>
      <c r="Q3106" s="75"/>
      <c r="S3106" s="86"/>
      <c r="T3106" s="75"/>
      <c r="V3106" s="86"/>
      <c r="W3106" s="75"/>
      <c r="Y3106" s="86"/>
      <c r="Z3106" s="75"/>
      <c r="AB3106" s="86"/>
      <c r="AC3106" s="75"/>
      <c r="AE3106" s="86"/>
      <c r="AF3106" s="75"/>
      <c r="AH3106" s="86"/>
      <c r="AI3106" s="75"/>
      <c r="AK3106" s="86"/>
      <c r="AL3106" s="75"/>
    </row>
    <row r="3107" spans="1:38" x14ac:dyDescent="0.2">
      <c r="A3107" s="31"/>
      <c r="B3107" s="83"/>
      <c r="D3107" s="86"/>
      <c r="E3107" s="75"/>
      <c r="G3107" s="86"/>
      <c r="H3107" s="75"/>
      <c r="J3107" s="86"/>
      <c r="K3107" s="75"/>
      <c r="M3107" s="86"/>
      <c r="N3107" s="75"/>
      <c r="P3107" s="86"/>
      <c r="Q3107" s="75"/>
      <c r="S3107" s="86"/>
      <c r="T3107" s="75"/>
      <c r="V3107" s="86"/>
      <c r="W3107" s="75"/>
      <c r="Y3107" s="86"/>
      <c r="Z3107" s="75"/>
      <c r="AB3107" s="86"/>
      <c r="AC3107" s="75"/>
      <c r="AE3107" s="86"/>
      <c r="AF3107" s="75"/>
      <c r="AH3107" s="86"/>
      <c r="AI3107" s="75"/>
      <c r="AK3107" s="86"/>
      <c r="AL3107" s="75"/>
    </row>
    <row r="3108" spans="1:38" x14ac:dyDescent="0.2">
      <c r="A3108" s="31"/>
      <c r="B3108" s="83"/>
      <c r="D3108" s="86"/>
      <c r="E3108" s="75"/>
      <c r="G3108" s="86"/>
      <c r="H3108" s="75"/>
      <c r="J3108" s="86"/>
      <c r="K3108" s="75"/>
      <c r="M3108" s="86"/>
      <c r="N3108" s="75"/>
      <c r="P3108" s="86"/>
      <c r="Q3108" s="75"/>
      <c r="S3108" s="86"/>
      <c r="T3108" s="75"/>
      <c r="V3108" s="86"/>
      <c r="W3108" s="75"/>
      <c r="Y3108" s="86"/>
      <c r="Z3108" s="75"/>
      <c r="AB3108" s="86"/>
      <c r="AC3108" s="75"/>
      <c r="AE3108" s="86"/>
      <c r="AF3108" s="75"/>
      <c r="AH3108" s="86"/>
      <c r="AI3108" s="75"/>
      <c r="AK3108" s="86"/>
      <c r="AL3108" s="75"/>
    </row>
    <row r="3109" spans="1:38" x14ac:dyDescent="0.2">
      <c r="A3109" s="31"/>
      <c r="B3109" s="83"/>
      <c r="D3109" s="86"/>
      <c r="E3109" s="75"/>
      <c r="G3109" s="86"/>
      <c r="H3109" s="75"/>
      <c r="J3109" s="86"/>
      <c r="K3109" s="75"/>
      <c r="M3109" s="86"/>
      <c r="N3109" s="75"/>
      <c r="P3109" s="86"/>
      <c r="Q3109" s="75"/>
      <c r="S3109" s="86"/>
      <c r="T3109" s="75"/>
      <c r="V3109" s="86"/>
      <c r="W3109" s="75"/>
      <c r="Y3109" s="86"/>
      <c r="Z3109" s="75"/>
      <c r="AB3109" s="86"/>
      <c r="AC3109" s="75"/>
      <c r="AE3109" s="86"/>
      <c r="AF3109" s="75"/>
      <c r="AH3109" s="86"/>
      <c r="AI3109" s="75"/>
      <c r="AK3109" s="86"/>
      <c r="AL3109" s="75"/>
    </row>
    <row r="3110" spans="1:38" x14ac:dyDescent="0.2">
      <c r="A3110" s="31"/>
      <c r="B3110" s="83"/>
      <c r="D3110" s="86"/>
      <c r="E3110" s="75"/>
      <c r="G3110" s="86"/>
      <c r="H3110" s="75"/>
      <c r="J3110" s="86"/>
      <c r="K3110" s="75"/>
      <c r="M3110" s="86"/>
      <c r="N3110" s="75"/>
      <c r="P3110" s="86"/>
      <c r="Q3110" s="75"/>
      <c r="S3110" s="86"/>
      <c r="T3110" s="75"/>
      <c r="V3110" s="86"/>
      <c r="W3110" s="75"/>
      <c r="Y3110" s="86"/>
      <c r="Z3110" s="75"/>
      <c r="AB3110" s="86"/>
      <c r="AC3110" s="75"/>
      <c r="AE3110" s="86"/>
      <c r="AF3110" s="75"/>
      <c r="AH3110" s="86"/>
      <c r="AI3110" s="75"/>
      <c r="AK3110" s="86"/>
      <c r="AL3110" s="75"/>
    </row>
    <row r="3111" spans="1:38" x14ac:dyDescent="0.2">
      <c r="A3111" s="31"/>
      <c r="B3111" s="83"/>
      <c r="D3111" s="86"/>
      <c r="E3111" s="75"/>
      <c r="G3111" s="86"/>
      <c r="H3111" s="75"/>
      <c r="J3111" s="86"/>
      <c r="K3111" s="75"/>
      <c r="M3111" s="86"/>
      <c r="N3111" s="75"/>
      <c r="P3111" s="86"/>
      <c r="Q3111" s="75"/>
      <c r="S3111" s="86"/>
      <c r="T3111" s="75"/>
      <c r="V3111" s="86"/>
      <c r="W3111" s="75"/>
      <c r="Y3111" s="86"/>
      <c r="Z3111" s="75"/>
      <c r="AB3111" s="86"/>
      <c r="AC3111" s="75"/>
      <c r="AE3111" s="86"/>
      <c r="AF3111" s="75"/>
      <c r="AH3111" s="86"/>
      <c r="AI3111" s="75"/>
      <c r="AK3111" s="86"/>
      <c r="AL3111" s="75"/>
    </row>
    <row r="3112" spans="1:38" x14ac:dyDescent="0.2">
      <c r="A3112" s="31"/>
      <c r="B3112" s="83"/>
      <c r="D3112" s="86"/>
      <c r="E3112" s="75"/>
      <c r="G3112" s="86"/>
      <c r="H3112" s="75"/>
      <c r="J3112" s="86"/>
      <c r="K3112" s="75"/>
      <c r="M3112" s="86"/>
      <c r="N3112" s="75"/>
      <c r="P3112" s="86"/>
      <c r="Q3112" s="75"/>
      <c r="S3112" s="86"/>
      <c r="T3112" s="75"/>
      <c r="V3112" s="86"/>
      <c r="W3112" s="75"/>
      <c r="Y3112" s="86"/>
      <c r="Z3112" s="75"/>
      <c r="AB3112" s="86"/>
      <c r="AC3112" s="75"/>
      <c r="AE3112" s="86"/>
      <c r="AF3112" s="75"/>
      <c r="AH3112" s="86"/>
      <c r="AI3112" s="75"/>
      <c r="AK3112" s="86"/>
      <c r="AL3112" s="75"/>
    </row>
    <row r="3113" spans="1:38" x14ac:dyDescent="0.2">
      <c r="A3113" s="31"/>
      <c r="B3113" s="83"/>
      <c r="D3113" s="86"/>
      <c r="E3113" s="75"/>
      <c r="G3113" s="86"/>
      <c r="H3113" s="75"/>
      <c r="J3113" s="86"/>
      <c r="K3113" s="75"/>
      <c r="M3113" s="86"/>
      <c r="N3113" s="75"/>
      <c r="P3113" s="86"/>
      <c r="Q3113" s="75"/>
      <c r="S3113" s="86"/>
      <c r="T3113" s="75"/>
      <c r="V3113" s="86"/>
      <c r="W3113" s="75"/>
      <c r="Y3113" s="86"/>
      <c r="Z3113" s="75"/>
      <c r="AB3113" s="86"/>
      <c r="AC3113" s="75"/>
      <c r="AE3113" s="86"/>
      <c r="AF3113" s="75"/>
      <c r="AH3113" s="86"/>
      <c r="AI3113" s="75"/>
      <c r="AK3113" s="86"/>
      <c r="AL3113" s="75"/>
    </row>
    <row r="3114" spans="1:38" x14ac:dyDescent="0.2">
      <c r="A3114" s="31"/>
      <c r="B3114" s="83"/>
      <c r="D3114" s="86"/>
      <c r="E3114" s="75"/>
      <c r="G3114" s="86"/>
      <c r="H3114" s="75"/>
      <c r="J3114" s="86"/>
      <c r="K3114" s="75"/>
      <c r="M3114" s="86"/>
      <c r="N3114" s="75"/>
      <c r="P3114" s="86"/>
      <c r="Q3114" s="75"/>
      <c r="S3114" s="86"/>
      <c r="T3114" s="75"/>
      <c r="V3114" s="86"/>
      <c r="W3114" s="75"/>
      <c r="Y3114" s="86"/>
      <c r="Z3114" s="75"/>
      <c r="AB3114" s="86"/>
      <c r="AC3114" s="75"/>
      <c r="AE3114" s="86"/>
      <c r="AF3114" s="75"/>
      <c r="AH3114" s="86"/>
      <c r="AI3114" s="75"/>
      <c r="AK3114" s="86"/>
      <c r="AL3114" s="75"/>
    </row>
    <row r="3115" spans="1:38" x14ac:dyDescent="0.2">
      <c r="A3115" s="31"/>
      <c r="B3115" s="83"/>
      <c r="D3115" s="86"/>
      <c r="E3115" s="75"/>
      <c r="G3115" s="86"/>
      <c r="H3115" s="75"/>
      <c r="J3115" s="86"/>
      <c r="K3115" s="75"/>
      <c r="M3115" s="86"/>
      <c r="N3115" s="75"/>
      <c r="P3115" s="86"/>
      <c r="Q3115" s="75"/>
      <c r="S3115" s="86"/>
      <c r="T3115" s="75"/>
      <c r="V3115" s="86"/>
      <c r="W3115" s="75"/>
      <c r="Y3115" s="86"/>
      <c r="Z3115" s="75"/>
      <c r="AB3115" s="86"/>
      <c r="AC3115" s="75"/>
      <c r="AE3115" s="86"/>
      <c r="AF3115" s="75"/>
      <c r="AH3115" s="86"/>
      <c r="AI3115" s="75"/>
      <c r="AK3115" s="86"/>
      <c r="AL3115" s="75"/>
    </row>
    <row r="3116" spans="1:38" x14ac:dyDescent="0.2">
      <c r="A3116" s="31"/>
      <c r="B3116" s="83"/>
      <c r="D3116" s="86"/>
      <c r="E3116" s="75"/>
      <c r="G3116" s="86"/>
      <c r="H3116" s="75"/>
      <c r="J3116" s="86"/>
      <c r="K3116" s="75"/>
      <c r="M3116" s="86"/>
      <c r="N3116" s="75"/>
      <c r="P3116" s="86"/>
      <c r="Q3116" s="75"/>
      <c r="S3116" s="86"/>
      <c r="T3116" s="75"/>
      <c r="V3116" s="86"/>
      <c r="W3116" s="75"/>
      <c r="Y3116" s="86"/>
      <c r="Z3116" s="75"/>
      <c r="AB3116" s="86"/>
      <c r="AC3116" s="75"/>
      <c r="AE3116" s="86"/>
      <c r="AF3116" s="75"/>
      <c r="AH3116" s="86"/>
      <c r="AI3116" s="75"/>
      <c r="AK3116" s="86"/>
      <c r="AL3116" s="75"/>
    </row>
    <row r="3117" spans="1:38" x14ac:dyDescent="0.2">
      <c r="A3117" s="31"/>
      <c r="B3117" s="83"/>
      <c r="D3117" s="86"/>
      <c r="E3117" s="75"/>
      <c r="G3117" s="86"/>
      <c r="H3117" s="75"/>
      <c r="J3117" s="86"/>
      <c r="K3117" s="75"/>
      <c r="M3117" s="86"/>
      <c r="N3117" s="75"/>
      <c r="P3117" s="86"/>
      <c r="Q3117" s="75"/>
      <c r="S3117" s="86"/>
      <c r="T3117" s="75"/>
      <c r="V3117" s="86"/>
      <c r="W3117" s="75"/>
      <c r="Y3117" s="86"/>
      <c r="Z3117" s="75"/>
      <c r="AB3117" s="86"/>
      <c r="AC3117" s="75"/>
      <c r="AE3117" s="86"/>
      <c r="AF3117" s="75"/>
      <c r="AH3117" s="86"/>
      <c r="AI3117" s="75"/>
      <c r="AK3117" s="86"/>
      <c r="AL3117" s="75"/>
    </row>
    <row r="3118" spans="1:38" x14ac:dyDescent="0.2">
      <c r="A3118" s="31"/>
      <c r="B3118" s="83"/>
      <c r="D3118" s="86"/>
      <c r="E3118" s="75"/>
      <c r="G3118" s="86"/>
      <c r="H3118" s="75"/>
      <c r="J3118" s="86"/>
      <c r="K3118" s="75"/>
      <c r="M3118" s="86"/>
      <c r="N3118" s="75"/>
      <c r="P3118" s="86"/>
      <c r="Q3118" s="75"/>
      <c r="S3118" s="86"/>
      <c r="T3118" s="75"/>
      <c r="V3118" s="86"/>
      <c r="W3118" s="75"/>
      <c r="Y3118" s="86"/>
      <c r="Z3118" s="75"/>
      <c r="AB3118" s="86"/>
      <c r="AC3118" s="75"/>
      <c r="AE3118" s="86"/>
      <c r="AF3118" s="75"/>
      <c r="AH3118" s="86"/>
      <c r="AI3118" s="75"/>
      <c r="AK3118" s="86"/>
      <c r="AL3118" s="75"/>
    </row>
    <row r="3119" spans="1:38" x14ac:dyDescent="0.2">
      <c r="A3119" s="31"/>
      <c r="B3119" s="83"/>
      <c r="D3119" s="86"/>
      <c r="E3119" s="75"/>
      <c r="G3119" s="86"/>
      <c r="H3119" s="75"/>
      <c r="J3119" s="86"/>
      <c r="K3119" s="75"/>
      <c r="M3119" s="86"/>
      <c r="N3119" s="75"/>
      <c r="P3119" s="86"/>
      <c r="Q3119" s="75"/>
      <c r="S3119" s="86"/>
      <c r="T3119" s="75"/>
      <c r="V3119" s="86"/>
      <c r="W3119" s="75"/>
      <c r="Y3119" s="86"/>
      <c r="Z3119" s="75"/>
      <c r="AB3119" s="86"/>
      <c r="AC3119" s="75"/>
      <c r="AE3119" s="86"/>
      <c r="AF3119" s="75"/>
      <c r="AH3119" s="86"/>
      <c r="AI3119" s="75"/>
      <c r="AK3119" s="86"/>
      <c r="AL3119" s="75"/>
    </row>
    <row r="3120" spans="1:38" x14ac:dyDescent="0.2">
      <c r="A3120" s="31"/>
      <c r="B3120" s="83"/>
      <c r="D3120" s="86"/>
      <c r="E3120" s="75"/>
      <c r="G3120" s="86"/>
      <c r="H3120" s="75"/>
      <c r="J3120" s="86"/>
      <c r="K3120" s="75"/>
      <c r="M3120" s="86"/>
      <c r="N3120" s="75"/>
      <c r="P3120" s="86"/>
      <c r="Q3120" s="75"/>
      <c r="S3120" s="86"/>
      <c r="T3120" s="75"/>
      <c r="V3120" s="86"/>
      <c r="W3120" s="75"/>
      <c r="Y3120" s="86"/>
      <c r="Z3120" s="75"/>
      <c r="AB3120" s="86"/>
      <c r="AC3120" s="75"/>
      <c r="AE3120" s="86"/>
      <c r="AF3120" s="75"/>
      <c r="AH3120" s="86"/>
      <c r="AI3120" s="75"/>
      <c r="AK3120" s="86"/>
      <c r="AL3120" s="75"/>
    </row>
    <row r="3121" spans="1:38" x14ac:dyDescent="0.2">
      <c r="A3121" s="31"/>
      <c r="B3121" s="83"/>
      <c r="D3121" s="86"/>
      <c r="E3121" s="75"/>
      <c r="G3121" s="86"/>
      <c r="H3121" s="75"/>
      <c r="J3121" s="86"/>
      <c r="K3121" s="75"/>
      <c r="M3121" s="86"/>
      <c r="N3121" s="75"/>
      <c r="P3121" s="86"/>
      <c r="Q3121" s="75"/>
      <c r="S3121" s="86"/>
      <c r="T3121" s="75"/>
      <c r="V3121" s="86"/>
      <c r="W3121" s="75"/>
      <c r="Y3121" s="86"/>
      <c r="Z3121" s="75"/>
      <c r="AB3121" s="86"/>
      <c r="AC3121" s="75"/>
      <c r="AE3121" s="86"/>
      <c r="AF3121" s="75"/>
      <c r="AH3121" s="86"/>
      <c r="AI3121" s="75"/>
      <c r="AK3121" s="86"/>
      <c r="AL3121" s="75"/>
    </row>
    <row r="3122" spans="1:38" x14ac:dyDescent="0.2">
      <c r="A3122" s="31"/>
      <c r="B3122" s="83"/>
      <c r="D3122" s="86"/>
      <c r="E3122" s="75"/>
      <c r="G3122" s="86"/>
      <c r="H3122" s="75"/>
      <c r="J3122" s="86"/>
      <c r="K3122" s="75"/>
      <c r="M3122" s="86"/>
      <c r="N3122" s="75"/>
      <c r="P3122" s="86"/>
      <c r="Q3122" s="75"/>
      <c r="S3122" s="86"/>
      <c r="T3122" s="75"/>
      <c r="V3122" s="86"/>
      <c r="W3122" s="75"/>
      <c r="Y3122" s="86"/>
      <c r="Z3122" s="75"/>
      <c r="AB3122" s="86"/>
      <c r="AC3122" s="75"/>
      <c r="AE3122" s="86"/>
      <c r="AF3122" s="75"/>
      <c r="AH3122" s="86"/>
      <c r="AI3122" s="75"/>
      <c r="AK3122" s="86"/>
      <c r="AL3122" s="75"/>
    </row>
    <row r="3123" spans="1:38" x14ac:dyDescent="0.2">
      <c r="A3123" s="31"/>
      <c r="B3123" s="83"/>
      <c r="D3123" s="86"/>
      <c r="E3123" s="75"/>
      <c r="G3123" s="86"/>
      <c r="H3123" s="75"/>
      <c r="J3123" s="86"/>
      <c r="K3123" s="75"/>
      <c r="M3123" s="86"/>
      <c r="N3123" s="75"/>
      <c r="P3123" s="86"/>
      <c r="Q3123" s="75"/>
      <c r="S3123" s="86"/>
      <c r="T3123" s="75"/>
      <c r="V3123" s="86"/>
      <c r="W3123" s="75"/>
      <c r="Y3123" s="86"/>
      <c r="Z3123" s="75"/>
      <c r="AB3123" s="86"/>
      <c r="AC3123" s="75"/>
      <c r="AE3123" s="86"/>
      <c r="AF3123" s="75"/>
      <c r="AH3123" s="86"/>
      <c r="AI3123" s="75"/>
      <c r="AK3123" s="86"/>
      <c r="AL3123" s="75"/>
    </row>
    <row r="3124" spans="1:38" x14ac:dyDescent="0.2">
      <c r="A3124" s="31"/>
      <c r="B3124" s="83"/>
      <c r="D3124" s="86"/>
      <c r="E3124" s="75"/>
      <c r="G3124" s="86"/>
      <c r="H3124" s="75"/>
      <c r="J3124" s="86"/>
      <c r="K3124" s="75"/>
      <c r="M3124" s="86"/>
      <c r="N3124" s="75"/>
      <c r="P3124" s="86"/>
      <c r="Q3124" s="75"/>
      <c r="S3124" s="86"/>
      <c r="T3124" s="75"/>
      <c r="V3124" s="86"/>
      <c r="W3124" s="75"/>
      <c r="Y3124" s="86"/>
      <c r="Z3124" s="75"/>
      <c r="AB3124" s="86"/>
      <c r="AC3124" s="75"/>
      <c r="AE3124" s="86"/>
      <c r="AF3124" s="75"/>
      <c r="AH3124" s="86"/>
      <c r="AI3124" s="75"/>
      <c r="AK3124" s="86"/>
      <c r="AL3124" s="75"/>
    </row>
    <row r="3125" spans="1:38" x14ac:dyDescent="0.2">
      <c r="A3125" s="31"/>
      <c r="B3125" s="83"/>
      <c r="D3125" s="86"/>
      <c r="E3125" s="75"/>
      <c r="G3125" s="86"/>
      <c r="H3125" s="75"/>
      <c r="J3125" s="86"/>
      <c r="K3125" s="75"/>
      <c r="M3125" s="86"/>
      <c r="N3125" s="75"/>
      <c r="P3125" s="86"/>
      <c r="Q3125" s="75"/>
      <c r="S3125" s="86"/>
      <c r="T3125" s="75"/>
      <c r="V3125" s="86"/>
      <c r="W3125" s="75"/>
      <c r="Y3125" s="86"/>
      <c r="Z3125" s="75"/>
      <c r="AB3125" s="86"/>
      <c r="AC3125" s="75"/>
      <c r="AE3125" s="86"/>
      <c r="AF3125" s="75"/>
      <c r="AH3125" s="86"/>
      <c r="AI3125" s="75"/>
      <c r="AK3125" s="86"/>
      <c r="AL3125" s="75"/>
    </row>
    <row r="3126" spans="1:38" x14ac:dyDescent="0.2">
      <c r="A3126" s="31"/>
      <c r="B3126" s="83"/>
      <c r="D3126" s="86"/>
      <c r="E3126" s="75"/>
      <c r="G3126" s="86"/>
      <c r="H3126" s="75"/>
      <c r="J3126" s="86"/>
      <c r="K3126" s="75"/>
      <c r="M3126" s="86"/>
      <c r="N3126" s="75"/>
      <c r="P3126" s="86"/>
      <c r="Q3126" s="75"/>
      <c r="S3126" s="86"/>
      <c r="T3126" s="75"/>
      <c r="V3126" s="86"/>
      <c r="W3126" s="75"/>
      <c r="Y3126" s="86"/>
      <c r="Z3126" s="75"/>
      <c r="AB3126" s="86"/>
      <c r="AC3126" s="75"/>
      <c r="AE3126" s="86"/>
      <c r="AF3126" s="75"/>
      <c r="AH3126" s="86"/>
      <c r="AI3126" s="75"/>
      <c r="AK3126" s="86"/>
      <c r="AL3126" s="75"/>
    </row>
    <row r="3127" spans="1:38" x14ac:dyDescent="0.2">
      <c r="A3127" s="31"/>
      <c r="B3127" s="83"/>
      <c r="D3127" s="86"/>
      <c r="E3127" s="75"/>
      <c r="G3127" s="86"/>
      <c r="H3127" s="75"/>
      <c r="J3127" s="86"/>
      <c r="K3127" s="75"/>
      <c r="M3127" s="86"/>
      <c r="N3127" s="75"/>
      <c r="P3127" s="86"/>
      <c r="Q3127" s="75"/>
      <c r="S3127" s="86"/>
      <c r="T3127" s="75"/>
      <c r="V3127" s="86"/>
      <c r="W3127" s="75"/>
      <c r="Y3127" s="86"/>
      <c r="Z3127" s="75"/>
      <c r="AB3127" s="86"/>
      <c r="AC3127" s="75"/>
      <c r="AE3127" s="86"/>
      <c r="AF3127" s="75"/>
      <c r="AH3127" s="86"/>
      <c r="AI3127" s="75"/>
      <c r="AK3127" s="86"/>
      <c r="AL3127" s="75"/>
    </row>
    <row r="3128" spans="1:38" x14ac:dyDescent="0.2">
      <c r="A3128" s="31"/>
      <c r="B3128" s="83"/>
      <c r="D3128" s="86"/>
      <c r="E3128" s="75"/>
      <c r="G3128" s="86"/>
      <c r="H3128" s="75"/>
      <c r="J3128" s="86"/>
      <c r="K3128" s="75"/>
      <c r="M3128" s="86"/>
      <c r="N3128" s="75"/>
      <c r="P3128" s="86"/>
      <c r="Q3128" s="75"/>
      <c r="S3128" s="86"/>
      <c r="T3128" s="75"/>
      <c r="V3128" s="86"/>
      <c r="W3128" s="75"/>
      <c r="Y3128" s="86"/>
      <c r="Z3128" s="75"/>
      <c r="AB3128" s="86"/>
      <c r="AC3128" s="75"/>
      <c r="AE3128" s="86"/>
      <c r="AF3128" s="75"/>
      <c r="AH3128" s="86"/>
      <c r="AI3128" s="75"/>
      <c r="AK3128" s="86"/>
      <c r="AL3128" s="75"/>
    </row>
    <row r="3129" spans="1:38" x14ac:dyDescent="0.2">
      <c r="A3129" s="31"/>
      <c r="B3129" s="83"/>
      <c r="D3129" s="86"/>
      <c r="E3129" s="75"/>
      <c r="G3129" s="86"/>
      <c r="H3129" s="75"/>
      <c r="J3129" s="86"/>
      <c r="K3129" s="75"/>
      <c r="M3129" s="86"/>
      <c r="N3129" s="75"/>
      <c r="P3129" s="86"/>
      <c r="Q3129" s="75"/>
      <c r="S3129" s="86"/>
      <c r="T3129" s="75"/>
      <c r="V3129" s="86"/>
      <c r="W3129" s="75"/>
      <c r="Y3129" s="86"/>
      <c r="Z3129" s="75"/>
      <c r="AB3129" s="86"/>
      <c r="AC3129" s="75"/>
      <c r="AE3129" s="86"/>
      <c r="AF3129" s="75"/>
      <c r="AH3129" s="86"/>
      <c r="AI3129" s="75"/>
      <c r="AK3129" s="86"/>
      <c r="AL3129" s="75"/>
    </row>
    <row r="3130" spans="1:38" x14ac:dyDescent="0.2">
      <c r="A3130" s="31"/>
      <c r="B3130" s="83"/>
      <c r="D3130" s="86"/>
      <c r="E3130" s="75"/>
      <c r="G3130" s="86"/>
      <c r="H3130" s="75"/>
      <c r="J3130" s="86"/>
      <c r="K3130" s="75"/>
      <c r="M3130" s="86"/>
      <c r="N3130" s="75"/>
      <c r="P3130" s="86"/>
      <c r="Q3130" s="75"/>
      <c r="S3130" s="86"/>
      <c r="T3130" s="75"/>
      <c r="V3130" s="86"/>
      <c r="W3130" s="75"/>
      <c r="Y3130" s="86"/>
      <c r="Z3130" s="75"/>
      <c r="AB3130" s="86"/>
      <c r="AC3130" s="75"/>
      <c r="AE3130" s="86"/>
      <c r="AF3130" s="75"/>
      <c r="AH3130" s="86"/>
      <c r="AI3130" s="75"/>
      <c r="AK3130" s="86"/>
      <c r="AL3130" s="75"/>
    </row>
    <row r="3131" spans="1:38" x14ac:dyDescent="0.2">
      <c r="A3131" s="31"/>
      <c r="B3131" s="83"/>
      <c r="D3131" s="86"/>
      <c r="E3131" s="75"/>
      <c r="G3131" s="86"/>
      <c r="H3131" s="75"/>
      <c r="J3131" s="86"/>
      <c r="K3131" s="75"/>
      <c r="M3131" s="86"/>
      <c r="N3131" s="75"/>
      <c r="P3131" s="86"/>
      <c r="Q3131" s="75"/>
      <c r="S3131" s="86"/>
      <c r="T3131" s="75"/>
      <c r="V3131" s="86"/>
      <c r="W3131" s="75"/>
      <c r="Y3131" s="86"/>
      <c r="Z3131" s="75"/>
      <c r="AB3131" s="86"/>
      <c r="AC3131" s="75"/>
      <c r="AE3131" s="86"/>
      <c r="AF3131" s="75"/>
      <c r="AH3131" s="86"/>
      <c r="AI3131" s="75"/>
      <c r="AK3131" s="86"/>
      <c r="AL3131" s="75"/>
    </row>
    <row r="3132" spans="1:38" x14ac:dyDescent="0.2">
      <c r="A3132" s="31"/>
      <c r="B3132" s="83"/>
      <c r="D3132" s="86"/>
      <c r="E3132" s="75"/>
      <c r="G3132" s="86"/>
      <c r="H3132" s="75"/>
      <c r="J3132" s="86"/>
      <c r="K3132" s="75"/>
      <c r="M3132" s="86"/>
      <c r="N3132" s="75"/>
      <c r="P3132" s="86"/>
      <c r="Q3132" s="75"/>
      <c r="S3132" s="86"/>
      <c r="T3132" s="75"/>
      <c r="V3132" s="86"/>
      <c r="W3132" s="75"/>
      <c r="Y3132" s="86"/>
      <c r="Z3132" s="75"/>
      <c r="AB3132" s="86"/>
      <c r="AC3132" s="75"/>
      <c r="AE3132" s="86"/>
      <c r="AF3132" s="75"/>
      <c r="AH3132" s="86"/>
      <c r="AI3132" s="75"/>
      <c r="AK3132" s="86"/>
      <c r="AL3132" s="75"/>
    </row>
    <row r="3133" spans="1:38" x14ac:dyDescent="0.2">
      <c r="A3133" s="31"/>
      <c r="B3133" s="83"/>
      <c r="D3133" s="86"/>
      <c r="E3133" s="75"/>
      <c r="G3133" s="86"/>
      <c r="H3133" s="75"/>
      <c r="J3133" s="86"/>
      <c r="K3133" s="75"/>
      <c r="M3133" s="86"/>
      <c r="N3133" s="75"/>
      <c r="P3133" s="86"/>
      <c r="Q3133" s="75"/>
      <c r="S3133" s="86"/>
      <c r="T3133" s="75"/>
      <c r="V3133" s="86"/>
      <c r="W3133" s="75"/>
      <c r="Y3133" s="86"/>
      <c r="Z3133" s="75"/>
      <c r="AB3133" s="86"/>
      <c r="AC3133" s="75"/>
      <c r="AE3133" s="86"/>
      <c r="AF3133" s="75"/>
      <c r="AH3133" s="86"/>
      <c r="AI3133" s="75"/>
      <c r="AK3133" s="86"/>
      <c r="AL3133" s="75"/>
    </row>
    <row r="3134" spans="1:38" x14ac:dyDescent="0.2">
      <c r="A3134" s="31"/>
      <c r="B3134" s="83"/>
      <c r="D3134" s="86"/>
      <c r="E3134" s="75"/>
      <c r="G3134" s="86"/>
      <c r="H3134" s="75"/>
      <c r="J3134" s="86"/>
      <c r="K3134" s="75"/>
      <c r="M3134" s="86"/>
      <c r="N3134" s="75"/>
      <c r="P3134" s="86"/>
      <c r="Q3134" s="75"/>
      <c r="S3134" s="86"/>
      <c r="T3134" s="75"/>
      <c r="V3134" s="86"/>
      <c r="W3134" s="75"/>
      <c r="Y3134" s="86"/>
      <c r="Z3134" s="75"/>
      <c r="AB3134" s="86"/>
      <c r="AC3134" s="75"/>
      <c r="AE3134" s="86"/>
      <c r="AF3134" s="75"/>
      <c r="AH3134" s="86"/>
      <c r="AI3134" s="75"/>
      <c r="AK3134" s="86"/>
      <c r="AL3134" s="75"/>
    </row>
    <row r="3135" spans="1:38" x14ac:dyDescent="0.2">
      <c r="A3135" s="31"/>
      <c r="B3135" s="83"/>
      <c r="D3135" s="86"/>
      <c r="E3135" s="75"/>
      <c r="G3135" s="86"/>
      <c r="H3135" s="75"/>
      <c r="J3135" s="86"/>
      <c r="K3135" s="75"/>
      <c r="M3135" s="86"/>
      <c r="N3135" s="75"/>
      <c r="P3135" s="86"/>
      <c r="Q3135" s="75"/>
      <c r="S3135" s="86"/>
      <c r="T3135" s="75"/>
      <c r="V3135" s="86"/>
      <c r="W3135" s="75"/>
      <c r="Y3135" s="86"/>
      <c r="Z3135" s="75"/>
      <c r="AB3135" s="86"/>
      <c r="AC3135" s="75"/>
      <c r="AE3135" s="86"/>
      <c r="AF3135" s="75"/>
      <c r="AH3135" s="86"/>
      <c r="AI3135" s="75"/>
      <c r="AK3135" s="86"/>
      <c r="AL3135" s="75"/>
    </row>
    <row r="3136" spans="1:38" x14ac:dyDescent="0.2">
      <c r="A3136" s="31"/>
      <c r="B3136" s="83"/>
      <c r="D3136" s="86"/>
      <c r="E3136" s="75"/>
      <c r="G3136" s="86"/>
      <c r="H3136" s="75"/>
      <c r="J3136" s="86"/>
      <c r="K3136" s="75"/>
      <c r="M3136" s="86"/>
      <c r="N3136" s="75"/>
      <c r="P3136" s="86"/>
      <c r="Q3136" s="75"/>
      <c r="S3136" s="86"/>
      <c r="T3136" s="75"/>
      <c r="V3136" s="86"/>
      <c r="W3136" s="75"/>
      <c r="Y3136" s="86"/>
      <c r="Z3136" s="75"/>
      <c r="AB3136" s="86"/>
      <c r="AC3136" s="75"/>
      <c r="AE3136" s="86"/>
      <c r="AF3136" s="75"/>
      <c r="AH3136" s="86"/>
      <c r="AI3136" s="75"/>
      <c r="AK3136" s="86"/>
      <c r="AL3136" s="75"/>
    </row>
    <row r="3137" spans="1:38" x14ac:dyDescent="0.2">
      <c r="A3137" s="31"/>
      <c r="B3137" s="83"/>
      <c r="D3137" s="86"/>
      <c r="E3137" s="75"/>
      <c r="G3137" s="86"/>
      <c r="H3137" s="75"/>
      <c r="J3137" s="86"/>
      <c r="K3137" s="75"/>
      <c r="M3137" s="86"/>
      <c r="N3137" s="75"/>
      <c r="P3137" s="86"/>
      <c r="Q3137" s="75"/>
      <c r="S3137" s="86"/>
      <c r="T3137" s="75"/>
      <c r="V3137" s="86"/>
      <c r="W3137" s="75"/>
      <c r="Y3137" s="86"/>
      <c r="Z3137" s="75"/>
      <c r="AB3137" s="86"/>
      <c r="AC3137" s="75"/>
      <c r="AE3137" s="86"/>
      <c r="AF3137" s="75"/>
      <c r="AH3137" s="86"/>
      <c r="AI3137" s="75"/>
      <c r="AK3137" s="86"/>
      <c r="AL3137" s="75"/>
    </row>
    <row r="3138" spans="1:38" x14ac:dyDescent="0.2">
      <c r="A3138" s="31"/>
      <c r="B3138" s="83"/>
      <c r="D3138" s="86"/>
      <c r="E3138" s="75"/>
      <c r="G3138" s="86"/>
      <c r="H3138" s="75"/>
      <c r="J3138" s="86"/>
      <c r="K3138" s="75"/>
      <c r="M3138" s="86"/>
      <c r="N3138" s="75"/>
      <c r="P3138" s="86"/>
      <c r="Q3138" s="75"/>
      <c r="S3138" s="86"/>
      <c r="T3138" s="75"/>
      <c r="V3138" s="86"/>
      <c r="W3138" s="75"/>
      <c r="Y3138" s="86"/>
      <c r="Z3138" s="75"/>
      <c r="AB3138" s="86"/>
      <c r="AC3138" s="75"/>
      <c r="AE3138" s="86"/>
      <c r="AF3138" s="75"/>
      <c r="AH3138" s="86"/>
      <c r="AI3138" s="75"/>
      <c r="AK3138" s="86"/>
      <c r="AL3138" s="75"/>
    </row>
    <row r="3139" spans="1:38" x14ac:dyDescent="0.2">
      <c r="A3139" s="31"/>
      <c r="B3139" s="83"/>
      <c r="D3139" s="86"/>
      <c r="E3139" s="75"/>
      <c r="G3139" s="86"/>
      <c r="H3139" s="75"/>
      <c r="J3139" s="86"/>
      <c r="K3139" s="75"/>
      <c r="M3139" s="86"/>
      <c r="N3139" s="75"/>
      <c r="P3139" s="86"/>
      <c r="Q3139" s="75"/>
      <c r="S3139" s="86"/>
      <c r="T3139" s="75"/>
      <c r="V3139" s="86"/>
      <c r="W3139" s="75"/>
      <c r="Y3139" s="86"/>
      <c r="Z3139" s="75"/>
      <c r="AB3139" s="86"/>
      <c r="AC3139" s="75"/>
      <c r="AE3139" s="86"/>
      <c r="AF3139" s="75"/>
      <c r="AH3139" s="86"/>
      <c r="AI3139" s="75"/>
      <c r="AK3139" s="86"/>
      <c r="AL3139" s="75"/>
    </row>
    <row r="3140" spans="1:38" x14ac:dyDescent="0.2">
      <c r="A3140" s="31"/>
      <c r="B3140" s="83"/>
      <c r="D3140" s="86"/>
      <c r="E3140" s="75"/>
      <c r="G3140" s="86"/>
      <c r="H3140" s="75"/>
      <c r="J3140" s="86"/>
      <c r="K3140" s="75"/>
      <c r="M3140" s="86"/>
      <c r="N3140" s="75"/>
      <c r="P3140" s="86"/>
      <c r="Q3140" s="75"/>
      <c r="S3140" s="86"/>
      <c r="T3140" s="75"/>
      <c r="V3140" s="86"/>
      <c r="W3140" s="75"/>
      <c r="Y3140" s="86"/>
      <c r="Z3140" s="75"/>
      <c r="AB3140" s="86"/>
      <c r="AC3140" s="75"/>
      <c r="AE3140" s="86"/>
      <c r="AF3140" s="75"/>
      <c r="AH3140" s="86"/>
      <c r="AI3140" s="75"/>
      <c r="AK3140" s="86"/>
      <c r="AL3140" s="75"/>
    </row>
    <row r="3141" spans="1:38" x14ac:dyDescent="0.2">
      <c r="A3141" s="31"/>
      <c r="B3141" s="83"/>
      <c r="D3141" s="86"/>
      <c r="E3141" s="75"/>
      <c r="G3141" s="86"/>
      <c r="H3141" s="75"/>
      <c r="J3141" s="86"/>
      <c r="K3141" s="75"/>
      <c r="M3141" s="86"/>
      <c r="N3141" s="75"/>
      <c r="P3141" s="86"/>
      <c r="Q3141" s="75"/>
      <c r="S3141" s="86"/>
      <c r="T3141" s="75"/>
      <c r="V3141" s="86"/>
      <c r="W3141" s="75"/>
      <c r="Y3141" s="86"/>
      <c r="Z3141" s="75"/>
      <c r="AB3141" s="86"/>
      <c r="AC3141" s="75"/>
      <c r="AE3141" s="86"/>
      <c r="AF3141" s="75"/>
      <c r="AH3141" s="86"/>
      <c r="AI3141" s="75"/>
      <c r="AK3141" s="86"/>
      <c r="AL3141" s="75"/>
    </row>
    <row r="3142" spans="1:38" x14ac:dyDescent="0.2">
      <c r="A3142" s="31"/>
      <c r="B3142" s="83"/>
      <c r="D3142" s="86"/>
      <c r="E3142" s="75"/>
      <c r="G3142" s="86"/>
      <c r="H3142" s="75"/>
      <c r="J3142" s="86"/>
      <c r="K3142" s="75"/>
      <c r="M3142" s="86"/>
      <c r="N3142" s="75"/>
      <c r="P3142" s="86"/>
      <c r="Q3142" s="75"/>
      <c r="S3142" s="86"/>
      <c r="T3142" s="75"/>
      <c r="V3142" s="86"/>
      <c r="W3142" s="75"/>
      <c r="Y3142" s="86"/>
      <c r="Z3142" s="75"/>
      <c r="AB3142" s="86"/>
      <c r="AC3142" s="75"/>
      <c r="AE3142" s="86"/>
      <c r="AF3142" s="75"/>
      <c r="AH3142" s="86"/>
      <c r="AI3142" s="75"/>
      <c r="AK3142" s="86"/>
      <c r="AL3142" s="75"/>
    </row>
    <row r="3143" spans="1:38" x14ac:dyDescent="0.2">
      <c r="A3143" s="31"/>
      <c r="B3143" s="83"/>
      <c r="D3143" s="86"/>
      <c r="E3143" s="75"/>
      <c r="G3143" s="86"/>
      <c r="H3143" s="75"/>
      <c r="J3143" s="86"/>
      <c r="K3143" s="75"/>
      <c r="M3143" s="86"/>
      <c r="N3143" s="75"/>
      <c r="P3143" s="86"/>
      <c r="Q3143" s="75"/>
      <c r="S3143" s="86"/>
      <c r="T3143" s="75"/>
      <c r="V3143" s="86"/>
      <c r="W3143" s="75"/>
      <c r="Y3143" s="86"/>
      <c r="Z3143" s="75"/>
      <c r="AB3143" s="86"/>
      <c r="AC3143" s="75"/>
      <c r="AE3143" s="86"/>
      <c r="AF3143" s="75"/>
      <c r="AH3143" s="86"/>
      <c r="AI3143" s="75"/>
      <c r="AK3143" s="86"/>
      <c r="AL3143" s="75"/>
    </row>
    <row r="3144" spans="1:38" x14ac:dyDescent="0.2">
      <c r="A3144" s="31"/>
      <c r="B3144" s="83"/>
      <c r="D3144" s="86"/>
      <c r="E3144" s="75"/>
      <c r="G3144" s="86"/>
      <c r="H3144" s="75"/>
      <c r="J3144" s="86"/>
      <c r="K3144" s="75"/>
      <c r="M3144" s="86"/>
      <c r="N3144" s="75"/>
      <c r="P3144" s="86"/>
      <c r="Q3144" s="75"/>
      <c r="S3144" s="86"/>
      <c r="T3144" s="75"/>
      <c r="V3144" s="86"/>
      <c r="W3144" s="75"/>
      <c r="Y3144" s="86"/>
      <c r="Z3144" s="75"/>
      <c r="AB3144" s="86"/>
      <c r="AC3144" s="75"/>
      <c r="AE3144" s="86"/>
      <c r="AF3144" s="75"/>
      <c r="AH3144" s="86"/>
      <c r="AI3144" s="75"/>
      <c r="AK3144" s="86"/>
      <c r="AL3144" s="75"/>
    </row>
    <row r="3145" spans="1:38" x14ac:dyDescent="0.2">
      <c r="A3145" s="31"/>
      <c r="B3145" s="83"/>
      <c r="D3145" s="86"/>
      <c r="E3145" s="75"/>
      <c r="G3145" s="86"/>
      <c r="H3145" s="75"/>
      <c r="J3145" s="86"/>
      <c r="K3145" s="75"/>
      <c r="M3145" s="86"/>
      <c r="N3145" s="75"/>
      <c r="P3145" s="86"/>
      <c r="Q3145" s="75"/>
      <c r="S3145" s="86"/>
      <c r="T3145" s="75"/>
      <c r="V3145" s="86"/>
      <c r="W3145" s="75"/>
      <c r="Y3145" s="86"/>
      <c r="Z3145" s="75"/>
      <c r="AB3145" s="86"/>
      <c r="AC3145" s="75"/>
      <c r="AE3145" s="86"/>
      <c r="AF3145" s="75"/>
      <c r="AH3145" s="86"/>
      <c r="AI3145" s="75"/>
      <c r="AK3145" s="86"/>
      <c r="AL3145" s="75"/>
    </row>
    <row r="3146" spans="1:38" x14ac:dyDescent="0.2">
      <c r="A3146" s="31"/>
      <c r="B3146" s="83"/>
      <c r="D3146" s="86"/>
      <c r="E3146" s="75"/>
      <c r="G3146" s="86"/>
      <c r="H3146" s="75"/>
      <c r="J3146" s="86"/>
      <c r="K3146" s="75"/>
      <c r="M3146" s="86"/>
      <c r="N3146" s="75"/>
      <c r="P3146" s="86"/>
      <c r="Q3146" s="75"/>
      <c r="S3146" s="86"/>
      <c r="T3146" s="75"/>
      <c r="V3146" s="86"/>
      <c r="W3146" s="75"/>
      <c r="Y3146" s="86"/>
      <c r="Z3146" s="75"/>
      <c r="AB3146" s="86"/>
      <c r="AC3146" s="75"/>
      <c r="AE3146" s="86"/>
      <c r="AF3146" s="75"/>
      <c r="AH3146" s="86"/>
      <c r="AI3146" s="75"/>
      <c r="AK3146" s="86"/>
      <c r="AL3146" s="75"/>
    </row>
    <row r="3147" spans="1:38" x14ac:dyDescent="0.2">
      <c r="A3147" s="31"/>
      <c r="B3147" s="83"/>
      <c r="D3147" s="86"/>
      <c r="E3147" s="75"/>
      <c r="G3147" s="86"/>
      <c r="H3147" s="75"/>
      <c r="J3147" s="86"/>
      <c r="K3147" s="75"/>
      <c r="M3147" s="86"/>
      <c r="N3147" s="75"/>
      <c r="P3147" s="86"/>
      <c r="Q3147" s="75"/>
      <c r="S3147" s="86"/>
      <c r="T3147" s="75"/>
      <c r="V3147" s="86"/>
      <c r="W3147" s="75"/>
      <c r="Y3147" s="86"/>
      <c r="Z3147" s="75"/>
      <c r="AB3147" s="86"/>
      <c r="AC3147" s="75"/>
      <c r="AE3147" s="86"/>
      <c r="AF3147" s="75"/>
      <c r="AH3147" s="86"/>
      <c r="AI3147" s="75"/>
      <c r="AK3147" s="86"/>
      <c r="AL3147" s="75"/>
    </row>
    <row r="3148" spans="1:38" x14ac:dyDescent="0.2">
      <c r="A3148" s="31"/>
      <c r="B3148" s="83"/>
      <c r="D3148" s="86"/>
      <c r="E3148" s="75"/>
      <c r="G3148" s="86"/>
      <c r="H3148" s="75"/>
      <c r="J3148" s="86"/>
      <c r="K3148" s="75"/>
      <c r="M3148" s="86"/>
      <c r="N3148" s="75"/>
      <c r="P3148" s="86"/>
      <c r="Q3148" s="75"/>
      <c r="S3148" s="86"/>
      <c r="T3148" s="75"/>
      <c r="V3148" s="86"/>
      <c r="W3148" s="75"/>
      <c r="Y3148" s="86"/>
      <c r="Z3148" s="75"/>
      <c r="AB3148" s="86"/>
      <c r="AC3148" s="75"/>
      <c r="AE3148" s="86"/>
      <c r="AF3148" s="75"/>
      <c r="AH3148" s="86"/>
      <c r="AI3148" s="75"/>
      <c r="AK3148" s="86"/>
      <c r="AL3148" s="75"/>
    </row>
    <row r="3149" spans="1:38" x14ac:dyDescent="0.2">
      <c r="A3149" s="31"/>
      <c r="B3149" s="83"/>
      <c r="D3149" s="86"/>
      <c r="E3149" s="75"/>
      <c r="G3149" s="86"/>
      <c r="H3149" s="75"/>
      <c r="J3149" s="86"/>
      <c r="K3149" s="75"/>
      <c r="M3149" s="86"/>
      <c r="N3149" s="75"/>
      <c r="P3149" s="86"/>
      <c r="Q3149" s="75"/>
      <c r="S3149" s="86"/>
      <c r="T3149" s="75"/>
      <c r="V3149" s="86"/>
      <c r="W3149" s="75"/>
      <c r="Y3149" s="86"/>
      <c r="Z3149" s="75"/>
      <c r="AB3149" s="86"/>
      <c r="AC3149" s="75"/>
      <c r="AE3149" s="86"/>
      <c r="AF3149" s="75"/>
      <c r="AH3149" s="86"/>
      <c r="AI3149" s="75"/>
      <c r="AK3149" s="86"/>
      <c r="AL3149" s="75"/>
    </row>
    <row r="3150" spans="1:38" x14ac:dyDescent="0.2">
      <c r="A3150" s="31"/>
      <c r="B3150" s="83"/>
      <c r="D3150" s="86"/>
      <c r="E3150" s="75"/>
      <c r="G3150" s="86"/>
      <c r="H3150" s="75"/>
      <c r="J3150" s="86"/>
      <c r="K3150" s="75"/>
      <c r="M3150" s="86"/>
      <c r="N3150" s="75"/>
      <c r="P3150" s="86"/>
      <c r="Q3150" s="75"/>
      <c r="S3150" s="86"/>
      <c r="T3150" s="75"/>
      <c r="V3150" s="86"/>
      <c r="W3150" s="75"/>
      <c r="Y3150" s="86"/>
      <c r="Z3150" s="75"/>
      <c r="AB3150" s="86"/>
      <c r="AC3150" s="75"/>
      <c r="AE3150" s="86"/>
      <c r="AF3150" s="75"/>
      <c r="AH3150" s="86"/>
      <c r="AI3150" s="75"/>
      <c r="AK3150" s="86"/>
      <c r="AL3150" s="75"/>
    </row>
    <row r="3151" spans="1:38" x14ac:dyDescent="0.2">
      <c r="A3151" s="31"/>
      <c r="B3151" s="83"/>
      <c r="D3151" s="86"/>
      <c r="E3151" s="75"/>
      <c r="G3151" s="86"/>
      <c r="H3151" s="75"/>
      <c r="J3151" s="86"/>
      <c r="K3151" s="75"/>
      <c r="M3151" s="86"/>
      <c r="N3151" s="75"/>
      <c r="P3151" s="86"/>
      <c r="Q3151" s="75"/>
      <c r="S3151" s="86"/>
      <c r="T3151" s="75"/>
      <c r="V3151" s="86"/>
      <c r="W3151" s="75"/>
      <c r="Y3151" s="86"/>
      <c r="Z3151" s="75"/>
      <c r="AB3151" s="86"/>
      <c r="AC3151" s="75"/>
      <c r="AE3151" s="86"/>
      <c r="AF3151" s="75"/>
      <c r="AH3151" s="86"/>
      <c r="AI3151" s="75"/>
      <c r="AK3151" s="86"/>
      <c r="AL3151" s="75"/>
    </row>
    <row r="3152" spans="1:38" x14ac:dyDescent="0.2">
      <c r="A3152" s="31"/>
      <c r="B3152" s="83"/>
      <c r="D3152" s="86"/>
      <c r="E3152" s="75"/>
      <c r="G3152" s="86"/>
      <c r="H3152" s="75"/>
      <c r="J3152" s="86"/>
      <c r="K3152" s="75"/>
      <c r="M3152" s="86"/>
      <c r="N3152" s="75"/>
      <c r="P3152" s="86"/>
      <c r="Q3152" s="75"/>
      <c r="S3152" s="86"/>
      <c r="T3152" s="75"/>
      <c r="V3152" s="86"/>
      <c r="W3152" s="75"/>
      <c r="Y3152" s="86"/>
      <c r="Z3152" s="75"/>
      <c r="AB3152" s="86"/>
      <c r="AC3152" s="75"/>
      <c r="AE3152" s="86"/>
      <c r="AF3152" s="75"/>
      <c r="AH3152" s="86"/>
      <c r="AI3152" s="75"/>
      <c r="AK3152" s="86"/>
      <c r="AL3152" s="75"/>
    </row>
    <row r="3153" spans="1:38" x14ac:dyDescent="0.2">
      <c r="A3153" s="31"/>
      <c r="B3153" s="83"/>
      <c r="D3153" s="86"/>
      <c r="E3153" s="75"/>
      <c r="G3153" s="86"/>
      <c r="H3153" s="75"/>
      <c r="J3153" s="86"/>
      <c r="K3153" s="75"/>
      <c r="M3153" s="86"/>
      <c r="N3153" s="75"/>
      <c r="P3153" s="86"/>
      <c r="Q3153" s="75"/>
      <c r="S3153" s="86"/>
      <c r="T3153" s="75"/>
      <c r="V3153" s="86"/>
      <c r="W3153" s="75"/>
      <c r="Y3153" s="86"/>
      <c r="Z3153" s="75"/>
      <c r="AB3153" s="86"/>
      <c r="AC3153" s="75"/>
      <c r="AE3153" s="86"/>
      <c r="AF3153" s="75"/>
      <c r="AH3153" s="86"/>
      <c r="AI3153" s="75"/>
      <c r="AK3153" s="86"/>
      <c r="AL3153" s="75"/>
    </row>
    <row r="3154" spans="1:38" x14ac:dyDescent="0.2">
      <c r="A3154" s="31"/>
      <c r="B3154" s="83"/>
      <c r="D3154" s="86"/>
      <c r="E3154" s="75"/>
      <c r="G3154" s="86"/>
      <c r="H3154" s="75"/>
      <c r="J3154" s="86"/>
      <c r="K3154" s="75"/>
      <c r="M3154" s="86"/>
      <c r="N3154" s="75"/>
      <c r="P3154" s="86"/>
      <c r="Q3154" s="75"/>
      <c r="S3154" s="86"/>
      <c r="T3154" s="75"/>
      <c r="V3154" s="86"/>
      <c r="W3154" s="75"/>
      <c r="Y3154" s="86"/>
      <c r="Z3154" s="75"/>
      <c r="AB3154" s="86"/>
      <c r="AC3154" s="75"/>
      <c r="AE3154" s="86"/>
      <c r="AF3154" s="75"/>
      <c r="AH3154" s="86"/>
      <c r="AI3154" s="75"/>
      <c r="AK3154" s="86"/>
      <c r="AL3154" s="75"/>
    </row>
    <row r="3155" spans="1:38" x14ac:dyDescent="0.2">
      <c r="A3155" s="31"/>
      <c r="B3155" s="83"/>
      <c r="D3155" s="86"/>
      <c r="E3155" s="75"/>
      <c r="G3155" s="86"/>
      <c r="H3155" s="75"/>
      <c r="J3155" s="86"/>
      <c r="K3155" s="75"/>
      <c r="M3155" s="86"/>
      <c r="N3155" s="75"/>
      <c r="P3155" s="86"/>
      <c r="Q3155" s="75"/>
      <c r="S3155" s="86"/>
      <c r="T3155" s="75"/>
      <c r="V3155" s="86"/>
      <c r="W3155" s="75"/>
      <c r="Y3155" s="86"/>
      <c r="Z3155" s="75"/>
      <c r="AB3155" s="86"/>
      <c r="AC3155" s="75"/>
      <c r="AE3155" s="86"/>
      <c r="AF3155" s="75"/>
      <c r="AH3155" s="86"/>
      <c r="AI3155" s="75"/>
      <c r="AK3155" s="86"/>
      <c r="AL3155" s="75"/>
    </row>
    <row r="3156" spans="1:38" x14ac:dyDescent="0.2">
      <c r="A3156" s="31"/>
      <c r="B3156" s="83"/>
      <c r="D3156" s="86"/>
      <c r="E3156" s="75"/>
      <c r="G3156" s="86"/>
      <c r="H3156" s="75"/>
      <c r="J3156" s="86"/>
      <c r="K3156" s="75"/>
      <c r="M3156" s="86"/>
      <c r="N3156" s="75"/>
      <c r="P3156" s="86"/>
      <c r="Q3156" s="75"/>
      <c r="S3156" s="86"/>
      <c r="T3156" s="75"/>
      <c r="V3156" s="86"/>
      <c r="W3156" s="75"/>
      <c r="Y3156" s="86"/>
      <c r="Z3156" s="75"/>
      <c r="AB3156" s="86"/>
      <c r="AC3156" s="75"/>
      <c r="AE3156" s="86"/>
      <c r="AF3156" s="75"/>
      <c r="AH3156" s="86"/>
      <c r="AI3156" s="75"/>
      <c r="AK3156" s="86"/>
      <c r="AL3156" s="75"/>
    </row>
    <row r="3157" spans="1:38" x14ac:dyDescent="0.2">
      <c r="A3157" s="31"/>
      <c r="B3157" s="83"/>
      <c r="D3157" s="86"/>
      <c r="E3157" s="75"/>
      <c r="G3157" s="86"/>
      <c r="H3157" s="75"/>
      <c r="J3157" s="86"/>
      <c r="K3157" s="75"/>
      <c r="M3157" s="86"/>
      <c r="N3157" s="75"/>
      <c r="P3157" s="86"/>
      <c r="Q3157" s="75"/>
      <c r="S3157" s="86"/>
      <c r="T3157" s="75"/>
      <c r="V3157" s="86"/>
      <c r="W3157" s="75"/>
      <c r="Y3157" s="86"/>
      <c r="Z3157" s="75"/>
      <c r="AB3157" s="86"/>
      <c r="AC3157" s="75"/>
      <c r="AE3157" s="86"/>
      <c r="AF3157" s="75"/>
      <c r="AH3157" s="86"/>
      <c r="AI3157" s="75"/>
      <c r="AK3157" s="86"/>
      <c r="AL3157" s="75"/>
    </row>
    <row r="3158" spans="1:38" x14ac:dyDescent="0.2">
      <c r="A3158" s="31"/>
      <c r="B3158" s="83"/>
      <c r="D3158" s="86"/>
      <c r="E3158" s="75"/>
      <c r="G3158" s="86"/>
      <c r="H3158" s="75"/>
      <c r="J3158" s="86"/>
      <c r="K3158" s="75"/>
      <c r="M3158" s="86"/>
      <c r="N3158" s="75"/>
      <c r="P3158" s="86"/>
      <c r="Q3158" s="75"/>
      <c r="S3158" s="86"/>
      <c r="T3158" s="75"/>
      <c r="V3158" s="86"/>
      <c r="W3158" s="75"/>
      <c r="Y3158" s="86"/>
      <c r="Z3158" s="75"/>
      <c r="AB3158" s="86"/>
      <c r="AC3158" s="75"/>
      <c r="AE3158" s="86"/>
      <c r="AF3158" s="75"/>
      <c r="AH3158" s="86"/>
      <c r="AI3158" s="75"/>
      <c r="AK3158" s="86"/>
      <c r="AL3158" s="75"/>
    </row>
    <row r="3159" spans="1:38" x14ac:dyDescent="0.2">
      <c r="A3159" s="31"/>
      <c r="B3159" s="83"/>
      <c r="D3159" s="86"/>
      <c r="E3159" s="75"/>
      <c r="G3159" s="86"/>
      <c r="H3159" s="75"/>
      <c r="J3159" s="86"/>
      <c r="K3159" s="75"/>
      <c r="M3159" s="86"/>
      <c r="N3159" s="75"/>
      <c r="P3159" s="86"/>
      <c r="Q3159" s="75"/>
      <c r="S3159" s="86"/>
      <c r="T3159" s="75"/>
      <c r="V3159" s="86"/>
      <c r="W3159" s="75"/>
      <c r="Y3159" s="86"/>
      <c r="Z3159" s="75"/>
      <c r="AB3159" s="86"/>
      <c r="AC3159" s="75"/>
      <c r="AE3159" s="86"/>
      <c r="AF3159" s="75"/>
      <c r="AH3159" s="86"/>
      <c r="AI3159" s="75"/>
      <c r="AK3159" s="86"/>
      <c r="AL3159" s="75"/>
    </row>
    <row r="3160" spans="1:38" x14ac:dyDescent="0.2">
      <c r="A3160" s="31"/>
      <c r="B3160" s="83"/>
      <c r="D3160" s="86"/>
      <c r="E3160" s="75"/>
      <c r="G3160" s="86"/>
      <c r="H3160" s="75"/>
      <c r="J3160" s="86"/>
      <c r="K3160" s="75"/>
      <c r="M3160" s="86"/>
      <c r="N3160" s="75"/>
      <c r="P3160" s="86"/>
      <c r="Q3160" s="75"/>
      <c r="S3160" s="86"/>
      <c r="T3160" s="75"/>
      <c r="V3160" s="86"/>
      <c r="W3160" s="75"/>
      <c r="Y3160" s="86"/>
      <c r="Z3160" s="75"/>
      <c r="AB3160" s="86"/>
      <c r="AC3160" s="75"/>
      <c r="AE3160" s="86"/>
      <c r="AF3160" s="75"/>
      <c r="AH3160" s="86"/>
      <c r="AI3160" s="75"/>
      <c r="AK3160" s="86"/>
      <c r="AL3160" s="75"/>
    </row>
    <row r="3161" spans="1:38" x14ac:dyDescent="0.2">
      <c r="A3161" s="31"/>
      <c r="B3161" s="83"/>
      <c r="D3161" s="86"/>
      <c r="E3161" s="75"/>
      <c r="G3161" s="86"/>
      <c r="H3161" s="75"/>
      <c r="J3161" s="86"/>
      <c r="K3161" s="75"/>
      <c r="M3161" s="86"/>
      <c r="N3161" s="75"/>
      <c r="P3161" s="86"/>
      <c r="Q3161" s="75"/>
      <c r="S3161" s="86"/>
      <c r="T3161" s="75"/>
      <c r="V3161" s="86"/>
      <c r="W3161" s="75"/>
      <c r="Y3161" s="86"/>
      <c r="Z3161" s="75"/>
      <c r="AB3161" s="86"/>
      <c r="AC3161" s="75"/>
      <c r="AE3161" s="86"/>
      <c r="AF3161" s="75"/>
      <c r="AH3161" s="86"/>
      <c r="AI3161" s="75"/>
      <c r="AK3161" s="86"/>
      <c r="AL3161" s="75"/>
    </row>
    <row r="3162" spans="1:38" x14ac:dyDescent="0.2">
      <c r="A3162" s="31"/>
      <c r="B3162" s="83"/>
      <c r="D3162" s="86"/>
      <c r="E3162" s="75"/>
      <c r="G3162" s="86"/>
      <c r="H3162" s="75"/>
      <c r="J3162" s="86"/>
      <c r="K3162" s="75"/>
      <c r="M3162" s="86"/>
      <c r="N3162" s="75"/>
      <c r="P3162" s="86"/>
      <c r="Q3162" s="75"/>
      <c r="S3162" s="86"/>
      <c r="T3162" s="75"/>
      <c r="V3162" s="86"/>
      <c r="W3162" s="75"/>
      <c r="Y3162" s="86"/>
      <c r="Z3162" s="75"/>
      <c r="AB3162" s="86"/>
      <c r="AC3162" s="75"/>
      <c r="AE3162" s="86"/>
      <c r="AF3162" s="75"/>
      <c r="AH3162" s="86"/>
      <c r="AI3162" s="75"/>
      <c r="AK3162" s="86"/>
      <c r="AL3162" s="75"/>
    </row>
    <row r="3163" spans="1:38" x14ac:dyDescent="0.2">
      <c r="A3163" s="31"/>
      <c r="B3163" s="83"/>
      <c r="D3163" s="86"/>
      <c r="E3163" s="75"/>
      <c r="G3163" s="86"/>
      <c r="H3163" s="75"/>
      <c r="J3163" s="86"/>
      <c r="K3163" s="75"/>
      <c r="M3163" s="86"/>
      <c r="N3163" s="75"/>
      <c r="P3163" s="86"/>
      <c r="Q3163" s="75"/>
      <c r="S3163" s="86"/>
      <c r="T3163" s="75"/>
      <c r="V3163" s="86"/>
      <c r="W3163" s="75"/>
      <c r="Y3163" s="86"/>
      <c r="Z3163" s="75"/>
      <c r="AB3163" s="86"/>
      <c r="AC3163" s="75"/>
      <c r="AE3163" s="86"/>
      <c r="AF3163" s="75"/>
      <c r="AH3163" s="86"/>
      <c r="AI3163" s="75"/>
      <c r="AK3163" s="86"/>
      <c r="AL3163" s="75"/>
    </row>
    <row r="3164" spans="1:38" x14ac:dyDescent="0.2">
      <c r="A3164" s="31"/>
      <c r="B3164" s="83"/>
      <c r="D3164" s="86"/>
      <c r="E3164" s="75"/>
      <c r="G3164" s="86"/>
      <c r="H3164" s="75"/>
      <c r="J3164" s="86"/>
      <c r="K3164" s="75"/>
      <c r="M3164" s="86"/>
      <c r="N3164" s="75"/>
      <c r="P3164" s="86"/>
      <c r="Q3164" s="75"/>
      <c r="S3164" s="86"/>
      <c r="T3164" s="75"/>
      <c r="V3164" s="86"/>
      <c r="W3164" s="75"/>
      <c r="Y3164" s="86"/>
      <c r="Z3164" s="75"/>
      <c r="AB3164" s="86"/>
      <c r="AC3164" s="75"/>
      <c r="AE3164" s="86"/>
      <c r="AF3164" s="75"/>
      <c r="AH3164" s="86"/>
      <c r="AI3164" s="75"/>
      <c r="AK3164" s="86"/>
      <c r="AL3164" s="75"/>
    </row>
    <row r="3165" spans="1:38" x14ac:dyDescent="0.2">
      <c r="A3165" s="31"/>
      <c r="B3165" s="83"/>
      <c r="D3165" s="86"/>
      <c r="E3165" s="75"/>
      <c r="G3165" s="86"/>
      <c r="H3165" s="75"/>
      <c r="J3165" s="86"/>
      <c r="K3165" s="75"/>
      <c r="M3165" s="86"/>
      <c r="N3165" s="75"/>
      <c r="P3165" s="86"/>
      <c r="Q3165" s="75"/>
      <c r="S3165" s="86"/>
      <c r="T3165" s="75"/>
      <c r="V3165" s="86"/>
      <c r="W3165" s="75"/>
      <c r="Y3165" s="86"/>
      <c r="Z3165" s="75"/>
      <c r="AB3165" s="86"/>
      <c r="AC3165" s="75"/>
      <c r="AE3165" s="86"/>
      <c r="AF3165" s="75"/>
      <c r="AH3165" s="86"/>
      <c r="AI3165" s="75"/>
      <c r="AK3165" s="86"/>
      <c r="AL3165" s="75"/>
    </row>
    <row r="3166" spans="1:38" x14ac:dyDescent="0.2">
      <c r="A3166" s="31"/>
      <c r="B3166" s="83"/>
      <c r="D3166" s="86"/>
      <c r="E3166" s="75"/>
      <c r="G3166" s="86"/>
      <c r="H3166" s="75"/>
      <c r="J3166" s="86"/>
      <c r="K3166" s="75"/>
      <c r="M3166" s="86"/>
      <c r="N3166" s="75"/>
      <c r="P3166" s="86"/>
      <c r="Q3166" s="75"/>
      <c r="S3166" s="86"/>
      <c r="T3166" s="75"/>
      <c r="V3166" s="86"/>
      <c r="W3166" s="75"/>
      <c r="Y3166" s="86"/>
      <c r="Z3166" s="75"/>
      <c r="AB3166" s="86"/>
      <c r="AC3166" s="75"/>
      <c r="AE3166" s="86"/>
      <c r="AF3166" s="75"/>
      <c r="AH3166" s="86"/>
      <c r="AI3166" s="75"/>
      <c r="AK3166" s="86"/>
      <c r="AL3166" s="75"/>
    </row>
    <row r="3167" spans="1:38" x14ac:dyDescent="0.2">
      <c r="A3167" s="31"/>
      <c r="B3167" s="83"/>
      <c r="D3167" s="86"/>
      <c r="E3167" s="75"/>
      <c r="G3167" s="86"/>
      <c r="H3167" s="75"/>
      <c r="J3167" s="86"/>
      <c r="K3167" s="75"/>
      <c r="M3167" s="86"/>
      <c r="N3167" s="75"/>
      <c r="P3167" s="86"/>
      <c r="Q3167" s="75"/>
      <c r="S3167" s="86"/>
      <c r="T3167" s="75"/>
      <c r="V3167" s="86"/>
      <c r="W3167" s="75"/>
      <c r="Y3167" s="86"/>
      <c r="Z3167" s="75"/>
      <c r="AB3167" s="86"/>
      <c r="AC3167" s="75"/>
      <c r="AE3167" s="86"/>
      <c r="AF3167" s="75"/>
      <c r="AH3167" s="86"/>
      <c r="AI3167" s="75"/>
      <c r="AK3167" s="86"/>
      <c r="AL3167" s="75"/>
    </row>
    <row r="3168" spans="1:38" x14ac:dyDescent="0.2">
      <c r="A3168" s="31"/>
      <c r="B3168" s="83"/>
      <c r="D3168" s="86"/>
      <c r="E3168" s="75"/>
      <c r="G3168" s="86"/>
      <c r="H3168" s="75"/>
      <c r="J3168" s="86"/>
      <c r="K3168" s="75"/>
      <c r="M3168" s="86"/>
      <c r="N3168" s="75"/>
      <c r="P3168" s="86"/>
      <c r="Q3168" s="75"/>
      <c r="S3168" s="86"/>
      <c r="T3168" s="75"/>
      <c r="V3168" s="86"/>
      <c r="W3168" s="75"/>
      <c r="Y3168" s="86"/>
      <c r="Z3168" s="75"/>
      <c r="AB3168" s="86"/>
      <c r="AC3168" s="75"/>
      <c r="AE3168" s="86"/>
      <c r="AF3168" s="75"/>
      <c r="AH3168" s="86"/>
      <c r="AI3168" s="75"/>
      <c r="AK3168" s="86"/>
      <c r="AL3168" s="75"/>
    </row>
    <row r="3169" spans="1:38" x14ac:dyDescent="0.2">
      <c r="A3169" s="31"/>
      <c r="B3169" s="83"/>
      <c r="D3169" s="86"/>
      <c r="E3169" s="75"/>
      <c r="G3169" s="86"/>
      <c r="H3169" s="75"/>
      <c r="J3169" s="86"/>
      <c r="K3169" s="75"/>
      <c r="M3169" s="86"/>
      <c r="N3169" s="75"/>
      <c r="P3169" s="86"/>
      <c r="Q3169" s="75"/>
      <c r="S3169" s="86"/>
      <c r="T3169" s="75"/>
      <c r="V3169" s="86"/>
      <c r="W3169" s="75"/>
      <c r="Y3169" s="86"/>
      <c r="Z3169" s="75"/>
      <c r="AB3169" s="86"/>
      <c r="AC3169" s="75"/>
      <c r="AE3169" s="86"/>
      <c r="AF3169" s="75"/>
      <c r="AH3169" s="86"/>
      <c r="AI3169" s="75"/>
      <c r="AK3169" s="86"/>
      <c r="AL3169" s="75"/>
    </row>
    <row r="3170" spans="1:38" x14ac:dyDescent="0.2">
      <c r="A3170" s="31"/>
      <c r="B3170" s="83"/>
      <c r="D3170" s="86"/>
      <c r="E3170" s="75"/>
      <c r="G3170" s="86"/>
      <c r="H3170" s="75"/>
      <c r="J3170" s="86"/>
      <c r="K3170" s="75"/>
      <c r="M3170" s="86"/>
      <c r="N3170" s="75"/>
      <c r="P3170" s="86"/>
      <c r="Q3170" s="75"/>
      <c r="S3170" s="86"/>
      <c r="T3170" s="75"/>
      <c r="V3170" s="86"/>
      <c r="W3170" s="75"/>
      <c r="Y3170" s="86"/>
      <c r="Z3170" s="75"/>
      <c r="AB3170" s="86"/>
      <c r="AC3170" s="75"/>
      <c r="AE3170" s="86"/>
      <c r="AF3170" s="75"/>
      <c r="AH3170" s="86"/>
      <c r="AI3170" s="75"/>
      <c r="AK3170" s="86"/>
      <c r="AL3170" s="75"/>
    </row>
    <row r="3171" spans="1:38" x14ac:dyDescent="0.2">
      <c r="A3171" s="31"/>
      <c r="B3171" s="83"/>
      <c r="D3171" s="86"/>
      <c r="E3171" s="75"/>
      <c r="G3171" s="86"/>
      <c r="H3171" s="75"/>
      <c r="J3171" s="86"/>
      <c r="K3171" s="75"/>
      <c r="M3171" s="86"/>
      <c r="N3171" s="75"/>
      <c r="P3171" s="86"/>
      <c r="Q3171" s="75"/>
      <c r="S3171" s="86"/>
      <c r="T3171" s="75"/>
      <c r="V3171" s="86"/>
      <c r="W3171" s="75"/>
      <c r="Y3171" s="86"/>
      <c r="Z3171" s="75"/>
      <c r="AB3171" s="86"/>
      <c r="AC3171" s="75"/>
      <c r="AE3171" s="86"/>
      <c r="AF3171" s="75"/>
      <c r="AH3171" s="86"/>
      <c r="AI3171" s="75"/>
      <c r="AK3171" s="86"/>
      <c r="AL3171" s="75"/>
    </row>
    <row r="3172" spans="1:38" x14ac:dyDescent="0.2">
      <c r="A3172" s="31"/>
      <c r="B3172" s="83"/>
      <c r="D3172" s="86"/>
      <c r="E3172" s="75"/>
      <c r="G3172" s="86"/>
      <c r="H3172" s="75"/>
      <c r="J3172" s="86"/>
      <c r="K3172" s="75"/>
      <c r="M3172" s="86"/>
      <c r="N3172" s="75"/>
      <c r="P3172" s="86"/>
      <c r="Q3172" s="75"/>
      <c r="S3172" s="86"/>
      <c r="T3172" s="75"/>
      <c r="V3172" s="86"/>
      <c r="W3172" s="75"/>
      <c r="Y3172" s="86"/>
      <c r="Z3172" s="75"/>
      <c r="AB3172" s="86"/>
      <c r="AC3172" s="75"/>
      <c r="AE3172" s="86"/>
      <c r="AF3172" s="75"/>
      <c r="AH3172" s="86"/>
      <c r="AI3172" s="75"/>
      <c r="AK3172" s="86"/>
      <c r="AL3172" s="75"/>
    </row>
    <row r="3173" spans="1:38" x14ac:dyDescent="0.2">
      <c r="A3173" s="31"/>
      <c r="B3173" s="83"/>
      <c r="D3173" s="86"/>
      <c r="E3173" s="75"/>
      <c r="G3173" s="86"/>
      <c r="H3173" s="75"/>
      <c r="J3173" s="86"/>
      <c r="K3173" s="75"/>
      <c r="M3173" s="86"/>
      <c r="N3173" s="75"/>
      <c r="P3173" s="86"/>
      <c r="Q3173" s="75"/>
      <c r="S3173" s="86"/>
      <c r="T3173" s="75"/>
      <c r="V3173" s="86"/>
      <c r="W3173" s="75"/>
      <c r="Y3173" s="86"/>
      <c r="Z3173" s="75"/>
      <c r="AB3173" s="86"/>
      <c r="AC3173" s="75"/>
      <c r="AE3173" s="86"/>
      <c r="AF3173" s="75"/>
      <c r="AH3173" s="86"/>
      <c r="AI3173" s="75"/>
      <c r="AK3173" s="86"/>
      <c r="AL3173" s="75"/>
    </row>
    <row r="3174" spans="1:38" x14ac:dyDescent="0.2">
      <c r="A3174" s="31"/>
      <c r="B3174" s="83"/>
      <c r="D3174" s="86"/>
      <c r="E3174" s="75"/>
      <c r="G3174" s="86"/>
      <c r="H3174" s="75"/>
      <c r="J3174" s="86"/>
      <c r="K3174" s="75"/>
      <c r="M3174" s="86"/>
      <c r="N3174" s="75"/>
      <c r="P3174" s="86"/>
      <c r="Q3174" s="75"/>
      <c r="S3174" s="86"/>
      <c r="T3174" s="75"/>
      <c r="V3174" s="86"/>
      <c r="W3174" s="75"/>
      <c r="Y3174" s="86"/>
      <c r="Z3174" s="75"/>
      <c r="AB3174" s="86"/>
      <c r="AC3174" s="75"/>
      <c r="AE3174" s="86"/>
      <c r="AF3174" s="75"/>
      <c r="AH3174" s="86"/>
      <c r="AI3174" s="75"/>
      <c r="AK3174" s="86"/>
      <c r="AL3174" s="75"/>
    </row>
    <row r="3175" spans="1:38" x14ac:dyDescent="0.2">
      <c r="A3175" s="31"/>
      <c r="B3175" s="83"/>
      <c r="D3175" s="86"/>
      <c r="E3175" s="75"/>
      <c r="G3175" s="86"/>
      <c r="H3175" s="75"/>
      <c r="J3175" s="86"/>
      <c r="K3175" s="75"/>
      <c r="M3175" s="86"/>
      <c r="N3175" s="75"/>
      <c r="P3175" s="86"/>
      <c r="Q3175" s="75"/>
      <c r="S3175" s="86"/>
      <c r="T3175" s="75"/>
      <c r="V3175" s="86"/>
      <c r="W3175" s="75"/>
      <c r="Y3175" s="86"/>
      <c r="Z3175" s="75"/>
      <c r="AB3175" s="86"/>
      <c r="AC3175" s="75"/>
      <c r="AE3175" s="86"/>
      <c r="AF3175" s="75"/>
      <c r="AH3175" s="86"/>
      <c r="AI3175" s="75"/>
      <c r="AK3175" s="86"/>
      <c r="AL3175" s="75"/>
    </row>
    <row r="3176" spans="1:38" x14ac:dyDescent="0.2">
      <c r="A3176" s="31"/>
      <c r="B3176" s="83"/>
      <c r="D3176" s="86"/>
      <c r="E3176" s="75"/>
      <c r="G3176" s="86"/>
      <c r="H3176" s="75"/>
      <c r="J3176" s="86"/>
      <c r="K3176" s="75"/>
      <c r="M3176" s="86"/>
      <c r="N3176" s="75"/>
      <c r="P3176" s="86"/>
      <c r="Q3176" s="75"/>
      <c r="S3176" s="86"/>
      <c r="T3176" s="75"/>
      <c r="V3176" s="86"/>
      <c r="W3176" s="75"/>
      <c r="Y3176" s="86"/>
      <c r="Z3176" s="75"/>
      <c r="AB3176" s="86"/>
      <c r="AC3176" s="75"/>
      <c r="AE3176" s="86"/>
      <c r="AF3176" s="75"/>
      <c r="AH3176" s="86"/>
      <c r="AI3176" s="75"/>
      <c r="AK3176" s="86"/>
      <c r="AL3176" s="75"/>
    </row>
    <row r="3177" spans="1:38" x14ac:dyDescent="0.2">
      <c r="A3177" s="31"/>
      <c r="B3177" s="83"/>
      <c r="D3177" s="86"/>
      <c r="E3177" s="75"/>
      <c r="G3177" s="86"/>
      <c r="H3177" s="75"/>
      <c r="J3177" s="86"/>
      <c r="K3177" s="75"/>
      <c r="M3177" s="86"/>
      <c r="N3177" s="75"/>
      <c r="P3177" s="86"/>
      <c r="Q3177" s="75"/>
      <c r="S3177" s="86"/>
      <c r="T3177" s="75"/>
      <c r="V3177" s="86"/>
      <c r="W3177" s="75"/>
      <c r="Y3177" s="86"/>
      <c r="Z3177" s="75"/>
      <c r="AB3177" s="86"/>
      <c r="AC3177" s="75"/>
      <c r="AE3177" s="86"/>
      <c r="AF3177" s="75"/>
      <c r="AH3177" s="86"/>
      <c r="AI3177" s="75"/>
      <c r="AK3177" s="86"/>
      <c r="AL3177" s="75"/>
    </row>
    <row r="3178" spans="1:38" x14ac:dyDescent="0.2">
      <c r="A3178" s="31"/>
      <c r="B3178" s="83"/>
      <c r="D3178" s="86"/>
      <c r="E3178" s="75"/>
      <c r="G3178" s="86"/>
      <c r="H3178" s="75"/>
      <c r="J3178" s="86"/>
      <c r="K3178" s="75"/>
      <c r="M3178" s="86"/>
      <c r="N3178" s="75"/>
      <c r="P3178" s="86"/>
      <c r="Q3178" s="75"/>
      <c r="S3178" s="86"/>
      <c r="T3178" s="75"/>
      <c r="V3178" s="86"/>
      <c r="W3178" s="75"/>
      <c r="Y3178" s="86"/>
      <c r="Z3178" s="75"/>
      <c r="AB3178" s="86"/>
      <c r="AC3178" s="75"/>
      <c r="AE3178" s="86"/>
      <c r="AF3178" s="75"/>
      <c r="AH3178" s="86"/>
      <c r="AI3178" s="75"/>
      <c r="AK3178" s="86"/>
      <c r="AL3178" s="75"/>
    </row>
    <row r="3179" spans="1:38" x14ac:dyDescent="0.2">
      <c r="A3179" s="31"/>
      <c r="B3179" s="83"/>
      <c r="D3179" s="86"/>
      <c r="E3179" s="75"/>
      <c r="G3179" s="86"/>
      <c r="H3179" s="75"/>
      <c r="J3179" s="86"/>
      <c r="K3179" s="75"/>
      <c r="M3179" s="86"/>
      <c r="N3179" s="75"/>
      <c r="P3179" s="86"/>
      <c r="Q3179" s="75"/>
      <c r="S3179" s="86"/>
      <c r="T3179" s="75"/>
      <c r="V3179" s="86"/>
      <c r="W3179" s="75"/>
      <c r="Y3179" s="86"/>
      <c r="Z3179" s="75"/>
      <c r="AB3179" s="86"/>
      <c r="AC3179" s="75"/>
      <c r="AE3179" s="86"/>
      <c r="AF3179" s="75"/>
      <c r="AH3179" s="86"/>
      <c r="AI3179" s="75"/>
      <c r="AK3179" s="86"/>
      <c r="AL3179" s="75"/>
    </row>
    <row r="3180" spans="1:38" x14ac:dyDescent="0.2">
      <c r="A3180" s="31"/>
      <c r="B3180" s="83"/>
      <c r="D3180" s="86"/>
      <c r="E3180" s="75"/>
      <c r="G3180" s="86"/>
      <c r="H3180" s="75"/>
      <c r="J3180" s="86"/>
      <c r="K3180" s="75"/>
      <c r="M3180" s="86"/>
      <c r="N3180" s="75"/>
      <c r="P3180" s="86"/>
      <c r="Q3180" s="75"/>
      <c r="S3180" s="86"/>
      <c r="T3180" s="75"/>
      <c r="V3180" s="86"/>
      <c r="W3180" s="75"/>
      <c r="Y3180" s="86"/>
      <c r="Z3180" s="75"/>
      <c r="AB3180" s="86"/>
      <c r="AC3180" s="75"/>
      <c r="AE3180" s="86"/>
      <c r="AF3180" s="75"/>
      <c r="AH3180" s="86"/>
      <c r="AI3180" s="75"/>
      <c r="AK3180" s="86"/>
      <c r="AL3180" s="75"/>
    </row>
    <row r="3181" spans="1:38" x14ac:dyDescent="0.2">
      <c r="A3181" s="31"/>
      <c r="B3181" s="83"/>
      <c r="D3181" s="86"/>
      <c r="E3181" s="75"/>
      <c r="G3181" s="86"/>
      <c r="H3181" s="75"/>
      <c r="J3181" s="86"/>
      <c r="K3181" s="75"/>
      <c r="M3181" s="86"/>
      <c r="N3181" s="75"/>
      <c r="P3181" s="86"/>
      <c r="Q3181" s="75"/>
      <c r="S3181" s="86"/>
      <c r="T3181" s="75"/>
      <c r="V3181" s="86"/>
      <c r="W3181" s="75"/>
      <c r="Y3181" s="86"/>
      <c r="Z3181" s="75"/>
      <c r="AB3181" s="86"/>
      <c r="AC3181" s="75"/>
      <c r="AE3181" s="86"/>
      <c r="AF3181" s="75"/>
      <c r="AH3181" s="86"/>
      <c r="AI3181" s="75"/>
      <c r="AK3181" s="86"/>
      <c r="AL3181" s="75"/>
    </row>
    <row r="3182" spans="1:38" x14ac:dyDescent="0.2">
      <c r="A3182" s="31"/>
      <c r="B3182" s="83"/>
      <c r="D3182" s="86"/>
      <c r="E3182" s="75"/>
      <c r="G3182" s="86"/>
      <c r="H3182" s="75"/>
      <c r="J3182" s="86"/>
      <c r="K3182" s="75"/>
      <c r="M3182" s="86"/>
      <c r="N3182" s="75"/>
      <c r="P3182" s="86"/>
      <c r="Q3182" s="75"/>
      <c r="S3182" s="86"/>
      <c r="T3182" s="75"/>
      <c r="V3182" s="86"/>
      <c r="W3182" s="75"/>
      <c r="Y3182" s="86"/>
      <c r="Z3182" s="75"/>
      <c r="AB3182" s="86"/>
      <c r="AC3182" s="75"/>
      <c r="AE3182" s="86"/>
      <c r="AF3182" s="75"/>
      <c r="AH3182" s="86"/>
      <c r="AI3182" s="75"/>
      <c r="AK3182" s="86"/>
      <c r="AL3182" s="75"/>
    </row>
    <row r="3183" spans="1:38" x14ac:dyDescent="0.2">
      <c r="A3183" s="31"/>
      <c r="B3183" s="83"/>
      <c r="D3183" s="86"/>
      <c r="E3183" s="75"/>
      <c r="G3183" s="86"/>
      <c r="H3183" s="75"/>
      <c r="J3183" s="86"/>
      <c r="K3183" s="75"/>
      <c r="M3183" s="86"/>
      <c r="N3183" s="75"/>
      <c r="P3183" s="86"/>
      <c r="Q3183" s="75"/>
      <c r="S3183" s="86"/>
      <c r="T3183" s="75"/>
      <c r="V3183" s="86"/>
      <c r="W3183" s="75"/>
      <c r="Y3183" s="86"/>
      <c r="Z3183" s="75"/>
      <c r="AB3183" s="86"/>
      <c r="AC3183" s="75"/>
      <c r="AE3183" s="86"/>
      <c r="AF3183" s="75"/>
      <c r="AH3183" s="86"/>
      <c r="AI3183" s="75"/>
      <c r="AK3183" s="86"/>
      <c r="AL3183" s="75"/>
    </row>
    <row r="3184" spans="1:38" x14ac:dyDescent="0.2">
      <c r="A3184" s="31"/>
      <c r="B3184" s="83"/>
      <c r="D3184" s="86"/>
      <c r="E3184" s="75"/>
      <c r="G3184" s="86"/>
      <c r="H3184" s="75"/>
      <c r="J3184" s="86"/>
      <c r="K3184" s="75"/>
      <c r="M3184" s="86"/>
      <c r="N3184" s="75"/>
      <c r="P3184" s="86"/>
      <c r="Q3184" s="75"/>
      <c r="S3184" s="86"/>
      <c r="T3184" s="75"/>
      <c r="V3184" s="86"/>
      <c r="W3184" s="75"/>
      <c r="Y3184" s="86"/>
      <c r="Z3184" s="75"/>
      <c r="AB3184" s="86"/>
      <c r="AC3184" s="75"/>
      <c r="AE3184" s="86"/>
      <c r="AF3184" s="75"/>
      <c r="AH3184" s="86"/>
      <c r="AI3184" s="75"/>
      <c r="AK3184" s="86"/>
      <c r="AL3184" s="75"/>
    </row>
    <row r="3185" spans="1:38" x14ac:dyDescent="0.2">
      <c r="A3185" s="31"/>
      <c r="B3185" s="83"/>
      <c r="D3185" s="86"/>
      <c r="E3185" s="75"/>
      <c r="G3185" s="86"/>
      <c r="H3185" s="75"/>
      <c r="J3185" s="86"/>
      <c r="K3185" s="75"/>
      <c r="M3185" s="86"/>
      <c r="N3185" s="75"/>
      <c r="P3185" s="86"/>
      <c r="Q3185" s="75"/>
      <c r="S3185" s="86"/>
      <c r="T3185" s="75"/>
      <c r="V3185" s="86"/>
      <c r="W3185" s="75"/>
      <c r="Y3185" s="86"/>
      <c r="Z3185" s="75"/>
      <c r="AB3185" s="86"/>
      <c r="AC3185" s="75"/>
      <c r="AE3185" s="86"/>
      <c r="AF3185" s="75"/>
      <c r="AH3185" s="86"/>
      <c r="AI3185" s="75"/>
      <c r="AK3185" s="86"/>
      <c r="AL3185" s="75"/>
    </row>
    <row r="3186" spans="1:38" x14ac:dyDescent="0.2">
      <c r="A3186" s="31"/>
      <c r="B3186" s="83"/>
      <c r="D3186" s="86"/>
      <c r="E3186" s="75"/>
      <c r="G3186" s="86"/>
      <c r="H3186" s="75"/>
      <c r="J3186" s="86"/>
      <c r="K3186" s="75"/>
      <c r="M3186" s="86"/>
      <c r="N3186" s="75"/>
      <c r="P3186" s="86"/>
      <c r="Q3186" s="75"/>
      <c r="S3186" s="86"/>
      <c r="T3186" s="75"/>
      <c r="V3186" s="86"/>
      <c r="W3186" s="75"/>
      <c r="Y3186" s="86"/>
      <c r="Z3186" s="75"/>
      <c r="AB3186" s="86"/>
      <c r="AC3186" s="75"/>
      <c r="AE3186" s="86"/>
      <c r="AF3186" s="75"/>
      <c r="AH3186" s="86"/>
      <c r="AI3186" s="75"/>
      <c r="AK3186" s="86"/>
      <c r="AL3186" s="75"/>
    </row>
    <row r="3187" spans="1:38" x14ac:dyDescent="0.2">
      <c r="A3187" s="31"/>
      <c r="B3187" s="83"/>
      <c r="D3187" s="86"/>
      <c r="E3187" s="75"/>
      <c r="G3187" s="86"/>
      <c r="H3187" s="75"/>
      <c r="J3187" s="86"/>
      <c r="K3187" s="75"/>
      <c r="M3187" s="86"/>
      <c r="N3187" s="75"/>
      <c r="P3187" s="86"/>
      <c r="Q3187" s="75"/>
      <c r="S3187" s="86"/>
      <c r="T3187" s="75"/>
      <c r="V3187" s="86"/>
      <c r="W3187" s="75"/>
      <c r="Y3187" s="86"/>
      <c r="Z3187" s="75"/>
      <c r="AB3187" s="86"/>
      <c r="AC3187" s="75"/>
      <c r="AE3187" s="86"/>
      <c r="AF3187" s="75"/>
      <c r="AH3187" s="86"/>
      <c r="AI3187" s="75"/>
      <c r="AK3187" s="86"/>
      <c r="AL3187" s="75"/>
    </row>
    <row r="3188" spans="1:38" x14ac:dyDescent="0.2">
      <c r="A3188" s="31"/>
      <c r="B3188" s="83"/>
      <c r="D3188" s="86"/>
      <c r="E3188" s="75"/>
      <c r="G3188" s="86"/>
      <c r="H3188" s="75"/>
      <c r="J3188" s="86"/>
      <c r="K3188" s="75"/>
      <c r="M3188" s="86"/>
      <c r="N3188" s="75"/>
      <c r="P3188" s="86"/>
      <c r="Q3188" s="75"/>
      <c r="S3188" s="86"/>
      <c r="T3188" s="75"/>
      <c r="V3188" s="86"/>
      <c r="W3188" s="75"/>
      <c r="Y3188" s="86"/>
      <c r="Z3188" s="75"/>
      <c r="AB3188" s="86"/>
      <c r="AC3188" s="75"/>
      <c r="AE3188" s="86"/>
      <c r="AF3188" s="75"/>
      <c r="AH3188" s="86"/>
      <c r="AI3188" s="75"/>
      <c r="AK3188" s="86"/>
      <c r="AL3188" s="75"/>
    </row>
    <row r="3189" spans="1:38" x14ac:dyDescent="0.2">
      <c r="A3189" s="31"/>
      <c r="B3189" s="83"/>
      <c r="D3189" s="86"/>
      <c r="E3189" s="75"/>
      <c r="G3189" s="86"/>
      <c r="H3189" s="75"/>
      <c r="J3189" s="86"/>
      <c r="K3189" s="75"/>
      <c r="M3189" s="86"/>
      <c r="N3189" s="75"/>
      <c r="P3189" s="86"/>
      <c r="Q3189" s="75"/>
      <c r="S3189" s="86"/>
      <c r="T3189" s="75"/>
      <c r="V3189" s="86"/>
      <c r="W3189" s="75"/>
      <c r="Y3189" s="86"/>
      <c r="Z3189" s="75"/>
      <c r="AB3189" s="86"/>
      <c r="AC3189" s="75"/>
      <c r="AE3189" s="86"/>
      <c r="AF3189" s="75"/>
      <c r="AH3189" s="86"/>
      <c r="AI3189" s="75"/>
      <c r="AK3189" s="86"/>
      <c r="AL3189" s="75"/>
    </row>
    <row r="3190" spans="1:38" x14ac:dyDescent="0.2">
      <c r="A3190" s="31"/>
      <c r="B3190" s="83"/>
      <c r="D3190" s="86"/>
      <c r="E3190" s="75"/>
      <c r="G3190" s="86"/>
      <c r="H3190" s="75"/>
      <c r="J3190" s="86"/>
      <c r="K3190" s="75"/>
      <c r="M3190" s="86"/>
      <c r="N3190" s="75"/>
      <c r="P3190" s="86"/>
      <c r="Q3190" s="75"/>
      <c r="S3190" s="86"/>
      <c r="T3190" s="75"/>
      <c r="V3190" s="86"/>
      <c r="W3190" s="75"/>
      <c r="Y3190" s="86"/>
      <c r="Z3190" s="75"/>
      <c r="AB3190" s="86"/>
      <c r="AC3190" s="75"/>
      <c r="AE3190" s="86"/>
      <c r="AF3190" s="75"/>
      <c r="AH3190" s="86"/>
      <c r="AI3190" s="75"/>
      <c r="AK3190" s="86"/>
      <c r="AL3190" s="75"/>
    </row>
    <row r="3191" spans="1:38" x14ac:dyDescent="0.2">
      <c r="A3191" s="31"/>
      <c r="B3191" s="83"/>
      <c r="D3191" s="86"/>
      <c r="E3191" s="75"/>
      <c r="G3191" s="86"/>
      <c r="H3191" s="75"/>
      <c r="J3191" s="86"/>
      <c r="K3191" s="75"/>
      <c r="M3191" s="86"/>
      <c r="N3191" s="75"/>
      <c r="P3191" s="86"/>
      <c r="Q3191" s="75"/>
      <c r="S3191" s="86"/>
      <c r="T3191" s="75"/>
      <c r="V3191" s="86"/>
      <c r="W3191" s="75"/>
      <c r="Y3191" s="86"/>
      <c r="Z3191" s="75"/>
      <c r="AB3191" s="86"/>
      <c r="AC3191" s="75"/>
      <c r="AE3191" s="86"/>
      <c r="AF3191" s="75"/>
      <c r="AH3191" s="86"/>
      <c r="AI3191" s="75"/>
      <c r="AK3191" s="86"/>
      <c r="AL3191" s="75"/>
    </row>
    <row r="3192" spans="1:38" x14ac:dyDescent="0.2">
      <c r="A3192" s="31"/>
      <c r="B3192" s="83"/>
      <c r="D3192" s="86"/>
      <c r="E3192" s="75"/>
      <c r="G3192" s="86"/>
      <c r="H3192" s="75"/>
      <c r="J3192" s="86"/>
      <c r="K3192" s="75"/>
      <c r="M3192" s="86"/>
      <c r="N3192" s="75"/>
      <c r="P3192" s="86"/>
      <c r="Q3192" s="75"/>
      <c r="S3192" s="86"/>
      <c r="T3192" s="75"/>
      <c r="V3192" s="86"/>
      <c r="W3192" s="75"/>
      <c r="Y3192" s="86"/>
      <c r="Z3192" s="75"/>
      <c r="AB3192" s="86"/>
      <c r="AC3192" s="75"/>
      <c r="AE3192" s="86"/>
      <c r="AF3192" s="75"/>
      <c r="AH3192" s="86"/>
      <c r="AI3192" s="75"/>
      <c r="AK3192" s="86"/>
      <c r="AL3192" s="75"/>
    </row>
    <row r="3193" spans="1:38" x14ac:dyDescent="0.2">
      <c r="A3193" s="31"/>
      <c r="B3193" s="83"/>
      <c r="D3193" s="86"/>
      <c r="E3193" s="75"/>
      <c r="G3193" s="86"/>
      <c r="H3193" s="75"/>
      <c r="J3193" s="86"/>
      <c r="K3193" s="75"/>
      <c r="M3193" s="86"/>
      <c r="N3193" s="75"/>
      <c r="P3193" s="86"/>
      <c r="Q3193" s="75"/>
      <c r="S3193" s="86"/>
      <c r="T3193" s="75"/>
      <c r="V3193" s="86"/>
      <c r="W3193" s="75"/>
      <c r="Y3193" s="86"/>
      <c r="Z3193" s="75"/>
      <c r="AB3193" s="86"/>
      <c r="AC3193" s="75"/>
      <c r="AE3193" s="86"/>
      <c r="AF3193" s="75"/>
      <c r="AH3193" s="86"/>
      <c r="AI3193" s="75"/>
      <c r="AK3193" s="86"/>
      <c r="AL3193" s="75"/>
    </row>
    <row r="3194" spans="1:38" x14ac:dyDescent="0.2">
      <c r="A3194" s="31"/>
      <c r="B3194" s="83"/>
      <c r="D3194" s="86"/>
      <c r="E3194" s="75"/>
      <c r="G3194" s="86"/>
      <c r="H3194" s="75"/>
      <c r="J3194" s="86"/>
      <c r="K3194" s="75"/>
      <c r="M3194" s="86"/>
      <c r="N3194" s="75"/>
      <c r="P3194" s="86"/>
      <c r="Q3194" s="75"/>
      <c r="S3194" s="86"/>
      <c r="T3194" s="75"/>
      <c r="V3194" s="86"/>
      <c r="W3194" s="75"/>
      <c r="Y3194" s="86"/>
      <c r="Z3194" s="75"/>
      <c r="AB3194" s="86"/>
      <c r="AC3194" s="75"/>
      <c r="AE3194" s="86"/>
      <c r="AF3194" s="75"/>
      <c r="AH3194" s="86"/>
      <c r="AI3194" s="75"/>
      <c r="AK3194" s="86"/>
      <c r="AL3194" s="75"/>
    </row>
    <row r="3195" spans="1:38" x14ac:dyDescent="0.2">
      <c r="A3195" s="31"/>
      <c r="B3195" s="83"/>
      <c r="D3195" s="86"/>
      <c r="E3195" s="75"/>
      <c r="G3195" s="86"/>
      <c r="H3195" s="75"/>
      <c r="J3195" s="86"/>
      <c r="K3195" s="75"/>
      <c r="M3195" s="86"/>
      <c r="N3195" s="75"/>
      <c r="P3195" s="86"/>
      <c r="Q3195" s="75"/>
      <c r="S3195" s="86"/>
      <c r="T3195" s="75"/>
      <c r="V3195" s="86"/>
      <c r="W3195" s="75"/>
      <c r="Y3195" s="86"/>
      <c r="Z3195" s="75"/>
      <c r="AB3195" s="86"/>
      <c r="AC3195" s="75"/>
      <c r="AE3195" s="86"/>
      <c r="AF3195" s="75"/>
      <c r="AH3195" s="86"/>
      <c r="AI3195" s="75"/>
      <c r="AK3195" s="86"/>
      <c r="AL3195" s="75"/>
    </row>
    <row r="3196" spans="1:38" x14ac:dyDescent="0.2">
      <c r="A3196" s="31"/>
      <c r="B3196" s="83"/>
      <c r="D3196" s="86"/>
      <c r="E3196" s="75"/>
      <c r="G3196" s="86"/>
      <c r="H3196" s="75"/>
      <c r="J3196" s="86"/>
      <c r="K3196" s="75"/>
      <c r="M3196" s="86"/>
      <c r="N3196" s="75"/>
      <c r="P3196" s="86"/>
      <c r="Q3196" s="75"/>
      <c r="S3196" s="86"/>
      <c r="T3196" s="75"/>
      <c r="V3196" s="86"/>
      <c r="W3196" s="75"/>
      <c r="Y3196" s="86"/>
      <c r="Z3196" s="75"/>
      <c r="AB3196" s="86"/>
      <c r="AC3196" s="75"/>
      <c r="AE3196" s="86"/>
      <c r="AF3196" s="75"/>
      <c r="AH3196" s="86"/>
      <c r="AI3196" s="75"/>
      <c r="AK3196" s="86"/>
      <c r="AL3196" s="75"/>
    </row>
    <row r="3197" spans="1:38" x14ac:dyDescent="0.2">
      <c r="A3197" s="31"/>
      <c r="B3197" s="83"/>
      <c r="D3197" s="86"/>
      <c r="E3197" s="75"/>
      <c r="G3197" s="86"/>
      <c r="H3197" s="75"/>
      <c r="J3197" s="86"/>
      <c r="K3197" s="75"/>
      <c r="M3197" s="86"/>
      <c r="N3197" s="75"/>
      <c r="P3197" s="86"/>
      <c r="Q3197" s="75"/>
      <c r="S3197" s="86"/>
      <c r="T3197" s="75"/>
      <c r="V3197" s="86"/>
      <c r="W3197" s="75"/>
      <c r="Y3197" s="86"/>
      <c r="Z3197" s="75"/>
      <c r="AB3197" s="86"/>
      <c r="AC3197" s="75"/>
      <c r="AE3197" s="86"/>
      <c r="AF3197" s="75"/>
      <c r="AH3197" s="86"/>
      <c r="AI3197" s="75"/>
      <c r="AK3197" s="86"/>
      <c r="AL3197" s="75"/>
    </row>
    <row r="3198" spans="1:38" x14ac:dyDescent="0.2">
      <c r="A3198" s="31"/>
      <c r="B3198" s="83"/>
      <c r="D3198" s="86"/>
      <c r="E3198" s="75"/>
      <c r="G3198" s="86"/>
      <c r="H3198" s="75"/>
      <c r="J3198" s="86"/>
      <c r="K3198" s="75"/>
      <c r="M3198" s="86"/>
      <c r="N3198" s="75"/>
      <c r="P3198" s="86"/>
      <c r="Q3198" s="75"/>
      <c r="S3198" s="86"/>
      <c r="T3198" s="75"/>
      <c r="V3198" s="86"/>
      <c r="W3198" s="75"/>
      <c r="Y3198" s="86"/>
      <c r="Z3198" s="75"/>
      <c r="AB3198" s="86"/>
      <c r="AC3198" s="75"/>
      <c r="AE3198" s="86"/>
      <c r="AF3198" s="75"/>
      <c r="AH3198" s="86"/>
      <c r="AI3198" s="75"/>
      <c r="AK3198" s="86"/>
      <c r="AL3198" s="75"/>
    </row>
    <row r="3199" spans="1:38" x14ac:dyDescent="0.2">
      <c r="A3199" s="31"/>
      <c r="B3199" s="83"/>
      <c r="D3199" s="86"/>
      <c r="E3199" s="75"/>
      <c r="G3199" s="86"/>
      <c r="H3199" s="75"/>
      <c r="J3199" s="86"/>
      <c r="K3199" s="75"/>
      <c r="M3199" s="86"/>
      <c r="N3199" s="75"/>
      <c r="P3199" s="86"/>
      <c r="Q3199" s="75"/>
      <c r="S3199" s="86"/>
      <c r="T3199" s="75"/>
      <c r="V3199" s="86"/>
      <c r="W3199" s="75"/>
      <c r="Y3199" s="86"/>
      <c r="Z3199" s="75"/>
      <c r="AB3199" s="86"/>
      <c r="AC3199" s="75"/>
      <c r="AE3199" s="86"/>
      <c r="AF3199" s="75"/>
      <c r="AH3199" s="86"/>
      <c r="AI3199" s="75"/>
      <c r="AK3199" s="86"/>
      <c r="AL3199" s="75"/>
    </row>
    <row r="3200" spans="1:38" x14ac:dyDescent="0.2">
      <c r="A3200" s="31"/>
      <c r="B3200" s="83"/>
      <c r="D3200" s="86"/>
      <c r="E3200" s="75"/>
      <c r="G3200" s="86"/>
      <c r="H3200" s="75"/>
      <c r="J3200" s="86"/>
      <c r="K3200" s="75"/>
      <c r="M3200" s="86"/>
      <c r="N3200" s="75"/>
      <c r="P3200" s="86"/>
      <c r="Q3200" s="75"/>
      <c r="S3200" s="86"/>
      <c r="T3200" s="75"/>
      <c r="V3200" s="86"/>
      <c r="W3200" s="75"/>
      <c r="Y3200" s="86"/>
      <c r="Z3200" s="75"/>
      <c r="AB3200" s="86"/>
      <c r="AC3200" s="75"/>
      <c r="AE3200" s="86"/>
      <c r="AF3200" s="75"/>
      <c r="AH3200" s="86"/>
      <c r="AI3200" s="75"/>
      <c r="AK3200" s="86"/>
      <c r="AL3200" s="75"/>
    </row>
    <row r="3201" spans="1:38" x14ac:dyDescent="0.2">
      <c r="A3201" s="31"/>
      <c r="B3201" s="83"/>
      <c r="D3201" s="86"/>
      <c r="E3201" s="75"/>
      <c r="G3201" s="86"/>
      <c r="H3201" s="75"/>
      <c r="J3201" s="86"/>
      <c r="K3201" s="75"/>
      <c r="M3201" s="86"/>
      <c r="N3201" s="75"/>
      <c r="P3201" s="86"/>
      <c r="Q3201" s="75"/>
      <c r="S3201" s="86"/>
      <c r="T3201" s="75"/>
      <c r="V3201" s="86"/>
      <c r="W3201" s="75"/>
      <c r="Y3201" s="86"/>
      <c r="Z3201" s="75"/>
      <c r="AB3201" s="86"/>
      <c r="AC3201" s="75"/>
      <c r="AE3201" s="86"/>
      <c r="AF3201" s="75"/>
      <c r="AH3201" s="86"/>
      <c r="AI3201" s="75"/>
      <c r="AK3201" s="86"/>
      <c r="AL3201" s="75"/>
    </row>
    <row r="3202" spans="1:38" x14ac:dyDescent="0.2">
      <c r="A3202" s="31"/>
      <c r="B3202" s="83"/>
      <c r="D3202" s="86"/>
      <c r="E3202" s="75"/>
      <c r="G3202" s="86"/>
      <c r="H3202" s="75"/>
      <c r="J3202" s="86"/>
      <c r="K3202" s="75"/>
      <c r="M3202" s="86"/>
      <c r="N3202" s="75"/>
      <c r="P3202" s="86"/>
      <c r="Q3202" s="75"/>
      <c r="S3202" s="86"/>
      <c r="T3202" s="75"/>
      <c r="V3202" s="86"/>
      <c r="W3202" s="75"/>
      <c r="Y3202" s="86"/>
      <c r="Z3202" s="75"/>
      <c r="AB3202" s="86"/>
      <c r="AC3202" s="75"/>
      <c r="AE3202" s="86"/>
      <c r="AF3202" s="75"/>
      <c r="AH3202" s="86"/>
      <c r="AI3202" s="75"/>
      <c r="AK3202" s="86"/>
      <c r="AL3202" s="75"/>
    </row>
    <row r="3203" spans="1:38" x14ac:dyDescent="0.2">
      <c r="A3203" s="31"/>
      <c r="B3203" s="83"/>
      <c r="D3203" s="86"/>
      <c r="E3203" s="75"/>
      <c r="G3203" s="86"/>
      <c r="H3203" s="75"/>
      <c r="J3203" s="86"/>
      <c r="K3203" s="75"/>
      <c r="M3203" s="86"/>
      <c r="N3203" s="75"/>
      <c r="P3203" s="86"/>
      <c r="Q3203" s="75"/>
      <c r="S3203" s="86"/>
      <c r="T3203" s="75"/>
      <c r="V3203" s="86"/>
      <c r="W3203" s="75"/>
      <c r="Y3203" s="86"/>
      <c r="Z3203" s="75"/>
      <c r="AB3203" s="86"/>
      <c r="AC3203" s="75"/>
      <c r="AE3203" s="86"/>
      <c r="AF3203" s="75"/>
      <c r="AH3203" s="86"/>
      <c r="AI3203" s="75"/>
      <c r="AK3203" s="86"/>
      <c r="AL3203" s="75"/>
    </row>
    <row r="3204" spans="1:38" x14ac:dyDescent="0.2">
      <c r="A3204" s="31"/>
      <c r="B3204" s="83"/>
      <c r="D3204" s="86"/>
      <c r="E3204" s="75"/>
      <c r="G3204" s="86"/>
      <c r="H3204" s="75"/>
      <c r="J3204" s="86"/>
      <c r="K3204" s="75"/>
      <c r="M3204" s="86"/>
      <c r="N3204" s="75"/>
      <c r="P3204" s="86"/>
      <c r="Q3204" s="75"/>
      <c r="S3204" s="86"/>
      <c r="T3204" s="75"/>
      <c r="V3204" s="86"/>
      <c r="W3204" s="75"/>
      <c r="Y3204" s="86"/>
      <c r="Z3204" s="75"/>
      <c r="AB3204" s="86"/>
      <c r="AC3204" s="75"/>
      <c r="AE3204" s="86"/>
      <c r="AF3204" s="75"/>
      <c r="AH3204" s="86"/>
      <c r="AI3204" s="75"/>
      <c r="AK3204" s="86"/>
      <c r="AL3204" s="75"/>
    </row>
    <row r="3205" spans="1:38" x14ac:dyDescent="0.2">
      <c r="A3205" s="31"/>
      <c r="B3205" s="83"/>
      <c r="D3205" s="86"/>
      <c r="E3205" s="75"/>
      <c r="G3205" s="86"/>
      <c r="H3205" s="75"/>
      <c r="J3205" s="86"/>
      <c r="K3205" s="75"/>
      <c r="M3205" s="86"/>
      <c r="N3205" s="75"/>
      <c r="P3205" s="86"/>
      <c r="Q3205" s="75"/>
      <c r="S3205" s="86"/>
      <c r="T3205" s="75"/>
      <c r="V3205" s="86"/>
      <c r="W3205" s="75"/>
      <c r="Y3205" s="86"/>
      <c r="Z3205" s="75"/>
      <c r="AB3205" s="86"/>
      <c r="AC3205" s="75"/>
      <c r="AE3205" s="86"/>
      <c r="AF3205" s="75"/>
      <c r="AH3205" s="86"/>
      <c r="AI3205" s="75"/>
      <c r="AK3205" s="86"/>
      <c r="AL3205" s="75"/>
    </row>
    <row r="3206" spans="1:38" x14ac:dyDescent="0.2">
      <c r="A3206" s="31"/>
      <c r="B3206" s="83"/>
      <c r="D3206" s="86"/>
      <c r="E3206" s="75"/>
      <c r="G3206" s="86"/>
      <c r="H3206" s="75"/>
      <c r="J3206" s="86"/>
      <c r="K3206" s="75"/>
      <c r="M3206" s="86"/>
      <c r="N3206" s="75"/>
      <c r="P3206" s="86"/>
      <c r="Q3206" s="75"/>
      <c r="S3206" s="86"/>
      <c r="T3206" s="75"/>
      <c r="V3206" s="86"/>
      <c r="W3206" s="75"/>
      <c r="Y3206" s="86"/>
      <c r="Z3206" s="75"/>
      <c r="AB3206" s="86"/>
      <c r="AC3206" s="75"/>
      <c r="AE3206" s="86"/>
      <c r="AF3206" s="75"/>
      <c r="AH3206" s="86"/>
      <c r="AI3206" s="75"/>
      <c r="AK3206" s="86"/>
      <c r="AL3206" s="75"/>
    </row>
    <row r="3207" spans="1:38" x14ac:dyDescent="0.2">
      <c r="A3207" s="31"/>
      <c r="B3207" s="83"/>
      <c r="D3207" s="86"/>
      <c r="E3207" s="75"/>
      <c r="G3207" s="86"/>
      <c r="H3207" s="75"/>
      <c r="J3207" s="86"/>
      <c r="K3207" s="75"/>
      <c r="M3207" s="86"/>
      <c r="N3207" s="75"/>
      <c r="P3207" s="86"/>
      <c r="Q3207" s="75"/>
      <c r="S3207" s="86"/>
      <c r="T3207" s="75"/>
      <c r="V3207" s="86"/>
      <c r="W3207" s="75"/>
      <c r="Y3207" s="86"/>
      <c r="Z3207" s="75"/>
      <c r="AB3207" s="86"/>
      <c r="AC3207" s="75"/>
      <c r="AE3207" s="86"/>
      <c r="AF3207" s="75"/>
      <c r="AH3207" s="86"/>
      <c r="AI3207" s="75"/>
      <c r="AK3207" s="86"/>
      <c r="AL3207" s="75"/>
    </row>
    <row r="3208" spans="1:38" x14ac:dyDescent="0.2">
      <c r="A3208" s="31"/>
      <c r="B3208" s="83"/>
      <c r="D3208" s="86"/>
      <c r="E3208" s="75"/>
      <c r="G3208" s="86"/>
      <c r="H3208" s="75"/>
      <c r="J3208" s="86"/>
      <c r="K3208" s="75"/>
      <c r="M3208" s="86"/>
      <c r="N3208" s="75"/>
      <c r="P3208" s="86"/>
      <c r="Q3208" s="75"/>
      <c r="S3208" s="86"/>
      <c r="T3208" s="75"/>
      <c r="V3208" s="86"/>
      <c r="W3208" s="75"/>
      <c r="Y3208" s="86"/>
      <c r="Z3208" s="75"/>
      <c r="AB3208" s="86"/>
      <c r="AC3208" s="75"/>
      <c r="AE3208" s="86"/>
      <c r="AF3208" s="75"/>
      <c r="AH3208" s="86"/>
      <c r="AI3208" s="75"/>
      <c r="AK3208" s="86"/>
      <c r="AL3208" s="75"/>
    </row>
    <row r="3209" spans="1:38" x14ac:dyDescent="0.2">
      <c r="A3209" s="31"/>
      <c r="B3209" s="83"/>
      <c r="D3209" s="86"/>
      <c r="E3209" s="75"/>
      <c r="G3209" s="86"/>
      <c r="H3209" s="75"/>
      <c r="J3209" s="86"/>
      <c r="K3209" s="75"/>
      <c r="M3209" s="86"/>
      <c r="N3209" s="75"/>
      <c r="P3209" s="86"/>
      <c r="Q3209" s="75"/>
      <c r="S3209" s="86"/>
      <c r="T3209" s="75"/>
      <c r="V3209" s="86"/>
      <c r="W3209" s="75"/>
      <c r="Y3209" s="86"/>
      <c r="Z3209" s="75"/>
      <c r="AB3209" s="86"/>
      <c r="AC3209" s="75"/>
      <c r="AE3209" s="86"/>
      <c r="AF3209" s="75"/>
      <c r="AH3209" s="86"/>
      <c r="AI3209" s="75"/>
      <c r="AK3209" s="86"/>
      <c r="AL3209" s="75"/>
    </row>
    <row r="3210" spans="1:38" x14ac:dyDescent="0.2">
      <c r="A3210" s="31"/>
      <c r="B3210" s="83"/>
      <c r="D3210" s="86"/>
      <c r="E3210" s="75"/>
      <c r="G3210" s="86"/>
      <c r="H3210" s="75"/>
      <c r="J3210" s="86"/>
      <c r="K3210" s="75"/>
      <c r="M3210" s="86"/>
      <c r="N3210" s="75"/>
      <c r="P3210" s="86"/>
      <c r="Q3210" s="75"/>
      <c r="S3210" s="86"/>
      <c r="T3210" s="75"/>
      <c r="V3210" s="86"/>
      <c r="W3210" s="75"/>
      <c r="Y3210" s="86"/>
      <c r="Z3210" s="75"/>
      <c r="AB3210" s="86"/>
      <c r="AC3210" s="75"/>
      <c r="AE3210" s="86"/>
      <c r="AF3210" s="75"/>
      <c r="AH3210" s="86"/>
      <c r="AI3210" s="75"/>
      <c r="AK3210" s="86"/>
      <c r="AL3210" s="75"/>
    </row>
    <row r="3211" spans="1:38" x14ac:dyDescent="0.2">
      <c r="A3211" s="31"/>
      <c r="B3211" s="83"/>
      <c r="D3211" s="86"/>
      <c r="E3211" s="75"/>
      <c r="G3211" s="86"/>
      <c r="H3211" s="75"/>
      <c r="J3211" s="86"/>
      <c r="K3211" s="75"/>
      <c r="M3211" s="86"/>
      <c r="N3211" s="75"/>
      <c r="P3211" s="86"/>
      <c r="Q3211" s="75"/>
      <c r="S3211" s="86"/>
      <c r="T3211" s="75"/>
      <c r="V3211" s="86"/>
      <c r="W3211" s="75"/>
      <c r="Y3211" s="86"/>
      <c r="Z3211" s="75"/>
      <c r="AB3211" s="86"/>
      <c r="AC3211" s="75"/>
      <c r="AE3211" s="86"/>
      <c r="AF3211" s="75"/>
      <c r="AH3211" s="86"/>
      <c r="AI3211" s="75"/>
      <c r="AK3211" s="86"/>
      <c r="AL3211" s="75"/>
    </row>
    <row r="3212" spans="1:38" x14ac:dyDescent="0.2">
      <c r="A3212" s="31"/>
      <c r="B3212" s="83"/>
      <c r="D3212" s="86"/>
      <c r="E3212" s="75"/>
      <c r="G3212" s="86"/>
      <c r="H3212" s="75"/>
      <c r="J3212" s="86"/>
      <c r="K3212" s="75"/>
      <c r="M3212" s="86"/>
      <c r="N3212" s="75"/>
      <c r="P3212" s="86"/>
      <c r="Q3212" s="75"/>
      <c r="S3212" s="86"/>
      <c r="T3212" s="75"/>
      <c r="V3212" s="86"/>
      <c r="W3212" s="75"/>
      <c r="Y3212" s="86"/>
      <c r="Z3212" s="75"/>
      <c r="AB3212" s="86"/>
      <c r="AC3212" s="75"/>
      <c r="AE3212" s="86"/>
      <c r="AF3212" s="75"/>
      <c r="AH3212" s="86"/>
      <c r="AI3212" s="75"/>
      <c r="AK3212" s="86"/>
      <c r="AL3212" s="75"/>
    </row>
    <row r="3213" spans="1:38" x14ac:dyDescent="0.2">
      <c r="A3213" s="31"/>
      <c r="B3213" s="83"/>
      <c r="D3213" s="86"/>
      <c r="E3213" s="75"/>
      <c r="G3213" s="86"/>
      <c r="H3213" s="75"/>
      <c r="J3213" s="86"/>
      <c r="K3213" s="75"/>
      <c r="M3213" s="86"/>
      <c r="N3213" s="75"/>
      <c r="P3213" s="86"/>
      <c r="Q3213" s="75"/>
      <c r="S3213" s="86"/>
      <c r="T3213" s="75"/>
      <c r="V3213" s="86"/>
      <c r="W3213" s="75"/>
      <c r="Y3213" s="86"/>
      <c r="Z3213" s="75"/>
      <c r="AB3213" s="86"/>
      <c r="AC3213" s="75"/>
      <c r="AE3213" s="86"/>
      <c r="AF3213" s="75"/>
      <c r="AH3213" s="86"/>
      <c r="AI3213" s="75"/>
      <c r="AK3213" s="86"/>
      <c r="AL3213" s="75"/>
    </row>
    <row r="3214" spans="1:38" x14ac:dyDescent="0.2">
      <c r="A3214" s="31"/>
      <c r="B3214" s="83"/>
      <c r="D3214" s="86"/>
      <c r="E3214" s="75"/>
      <c r="G3214" s="86"/>
      <c r="H3214" s="75"/>
      <c r="J3214" s="86"/>
      <c r="K3214" s="75"/>
      <c r="M3214" s="86"/>
      <c r="N3214" s="75"/>
      <c r="P3214" s="86"/>
      <c r="Q3214" s="75"/>
      <c r="S3214" s="86"/>
      <c r="T3214" s="75"/>
      <c r="V3214" s="86"/>
      <c r="W3214" s="75"/>
      <c r="Y3214" s="86"/>
      <c r="Z3214" s="75"/>
      <c r="AB3214" s="86"/>
      <c r="AC3214" s="75"/>
      <c r="AE3214" s="86"/>
      <c r="AF3214" s="75"/>
      <c r="AH3214" s="86"/>
      <c r="AI3214" s="75"/>
      <c r="AK3214" s="86"/>
      <c r="AL3214" s="75"/>
    </row>
    <row r="3215" spans="1:38" x14ac:dyDescent="0.2">
      <c r="A3215" s="31"/>
      <c r="B3215" s="83"/>
      <c r="D3215" s="86"/>
      <c r="E3215" s="75"/>
      <c r="G3215" s="86"/>
      <c r="H3215" s="75"/>
      <c r="J3215" s="86"/>
      <c r="K3215" s="75"/>
      <c r="M3215" s="86"/>
      <c r="N3215" s="75"/>
      <c r="P3215" s="86"/>
      <c r="Q3215" s="75"/>
      <c r="S3215" s="86"/>
      <c r="T3215" s="75"/>
      <c r="V3215" s="86"/>
      <c r="W3215" s="75"/>
      <c r="Y3215" s="86"/>
      <c r="Z3215" s="75"/>
      <c r="AB3215" s="86"/>
      <c r="AC3215" s="75"/>
      <c r="AE3215" s="86"/>
      <c r="AF3215" s="75"/>
      <c r="AH3215" s="86"/>
      <c r="AI3215" s="75"/>
      <c r="AK3215" s="86"/>
      <c r="AL3215" s="75"/>
    </row>
    <row r="3216" spans="1:38" x14ac:dyDescent="0.2">
      <c r="A3216" s="31"/>
      <c r="B3216" s="83"/>
      <c r="D3216" s="86"/>
      <c r="E3216" s="75"/>
      <c r="G3216" s="86"/>
      <c r="H3216" s="75"/>
      <c r="J3216" s="86"/>
      <c r="K3216" s="75"/>
      <c r="M3216" s="86"/>
      <c r="N3216" s="75"/>
      <c r="P3216" s="86"/>
      <c r="Q3216" s="75"/>
      <c r="S3216" s="86"/>
      <c r="T3216" s="75"/>
      <c r="V3216" s="86"/>
      <c r="W3216" s="75"/>
      <c r="Y3216" s="86"/>
      <c r="Z3216" s="75"/>
      <c r="AB3216" s="86"/>
      <c r="AC3216" s="75"/>
      <c r="AE3216" s="86"/>
      <c r="AF3216" s="75"/>
      <c r="AH3216" s="86"/>
      <c r="AI3216" s="75"/>
      <c r="AK3216" s="86"/>
      <c r="AL3216" s="75"/>
    </row>
    <row r="3217" spans="1:38" x14ac:dyDescent="0.2">
      <c r="A3217" s="31"/>
      <c r="B3217" s="83"/>
      <c r="D3217" s="86"/>
      <c r="E3217" s="75"/>
      <c r="G3217" s="86"/>
      <c r="H3217" s="75"/>
      <c r="J3217" s="86"/>
      <c r="K3217" s="75"/>
      <c r="M3217" s="86"/>
      <c r="N3217" s="75"/>
      <c r="P3217" s="86"/>
      <c r="Q3217" s="75"/>
      <c r="S3217" s="86"/>
      <c r="T3217" s="75"/>
      <c r="V3217" s="86"/>
      <c r="W3217" s="75"/>
      <c r="Y3217" s="86"/>
      <c r="Z3217" s="75"/>
      <c r="AB3217" s="86"/>
      <c r="AC3217" s="75"/>
      <c r="AE3217" s="86"/>
      <c r="AF3217" s="75"/>
      <c r="AH3217" s="86"/>
      <c r="AI3217" s="75"/>
      <c r="AK3217" s="86"/>
      <c r="AL3217" s="75"/>
    </row>
    <row r="3218" spans="1:38" x14ac:dyDescent="0.2">
      <c r="A3218" s="31"/>
      <c r="B3218" s="83"/>
      <c r="D3218" s="86"/>
      <c r="E3218" s="75"/>
      <c r="G3218" s="86"/>
      <c r="H3218" s="75"/>
      <c r="J3218" s="86"/>
      <c r="K3218" s="75"/>
      <c r="M3218" s="86"/>
      <c r="N3218" s="75"/>
      <c r="P3218" s="86"/>
      <c r="Q3218" s="75"/>
      <c r="S3218" s="86"/>
      <c r="T3218" s="75"/>
      <c r="V3218" s="86"/>
      <c r="W3218" s="75"/>
      <c r="Y3218" s="86"/>
      <c r="Z3218" s="75"/>
      <c r="AB3218" s="86"/>
      <c r="AC3218" s="75"/>
      <c r="AE3218" s="86"/>
      <c r="AF3218" s="75"/>
      <c r="AH3218" s="86"/>
      <c r="AI3218" s="75"/>
      <c r="AK3218" s="86"/>
      <c r="AL3218" s="75"/>
    </row>
    <row r="3219" spans="1:38" x14ac:dyDescent="0.2">
      <c r="A3219" s="31"/>
      <c r="B3219" s="83"/>
      <c r="D3219" s="86"/>
      <c r="E3219" s="75"/>
      <c r="G3219" s="86"/>
      <c r="H3219" s="75"/>
      <c r="J3219" s="86"/>
      <c r="K3219" s="75"/>
      <c r="M3219" s="86"/>
      <c r="N3219" s="75"/>
      <c r="P3219" s="86"/>
      <c r="Q3219" s="75"/>
      <c r="S3219" s="86"/>
      <c r="T3219" s="75"/>
      <c r="V3219" s="86"/>
      <c r="W3219" s="75"/>
      <c r="Y3219" s="86"/>
      <c r="Z3219" s="75"/>
      <c r="AB3219" s="86"/>
      <c r="AC3219" s="75"/>
      <c r="AE3219" s="86"/>
      <c r="AF3219" s="75"/>
      <c r="AH3219" s="86"/>
      <c r="AI3219" s="75"/>
      <c r="AK3219" s="86"/>
      <c r="AL3219" s="75"/>
    </row>
    <row r="3220" spans="1:38" x14ac:dyDescent="0.2">
      <c r="A3220" s="31"/>
      <c r="B3220" s="83"/>
      <c r="D3220" s="86"/>
      <c r="E3220" s="75"/>
      <c r="G3220" s="86"/>
      <c r="H3220" s="75"/>
      <c r="J3220" s="86"/>
      <c r="K3220" s="75"/>
      <c r="M3220" s="86"/>
      <c r="N3220" s="75"/>
      <c r="P3220" s="86"/>
      <c r="Q3220" s="75"/>
      <c r="S3220" s="86"/>
      <c r="T3220" s="75"/>
      <c r="V3220" s="86"/>
      <c r="W3220" s="75"/>
      <c r="Y3220" s="86"/>
      <c r="Z3220" s="75"/>
      <c r="AB3220" s="86"/>
      <c r="AC3220" s="75"/>
      <c r="AE3220" s="86"/>
      <c r="AF3220" s="75"/>
      <c r="AH3220" s="86"/>
      <c r="AI3220" s="75"/>
      <c r="AK3220" s="86"/>
      <c r="AL3220" s="75"/>
    </row>
    <row r="3221" spans="1:38" x14ac:dyDescent="0.2">
      <c r="A3221" s="31"/>
      <c r="B3221" s="83"/>
      <c r="D3221" s="86"/>
      <c r="E3221" s="75"/>
      <c r="G3221" s="86"/>
      <c r="H3221" s="75"/>
      <c r="J3221" s="86"/>
      <c r="K3221" s="75"/>
      <c r="M3221" s="86"/>
      <c r="N3221" s="75"/>
      <c r="P3221" s="86"/>
      <c r="Q3221" s="75"/>
      <c r="S3221" s="86"/>
      <c r="T3221" s="75"/>
      <c r="V3221" s="86"/>
      <c r="W3221" s="75"/>
      <c r="Y3221" s="86"/>
      <c r="Z3221" s="75"/>
      <c r="AB3221" s="86"/>
      <c r="AC3221" s="75"/>
      <c r="AE3221" s="86"/>
      <c r="AF3221" s="75"/>
      <c r="AH3221" s="86"/>
      <c r="AI3221" s="75"/>
      <c r="AK3221" s="86"/>
      <c r="AL3221" s="75"/>
    </row>
    <row r="3222" spans="1:38" x14ac:dyDescent="0.2">
      <c r="A3222" s="31"/>
      <c r="B3222" s="83"/>
      <c r="D3222" s="86"/>
      <c r="E3222" s="75"/>
      <c r="G3222" s="86"/>
      <c r="H3222" s="75"/>
      <c r="J3222" s="86"/>
      <c r="K3222" s="75"/>
      <c r="M3222" s="86"/>
      <c r="N3222" s="75"/>
      <c r="P3222" s="86"/>
      <c r="Q3222" s="75"/>
      <c r="S3222" s="86"/>
      <c r="T3222" s="75"/>
      <c r="V3222" s="86"/>
      <c r="W3222" s="75"/>
      <c r="Y3222" s="86"/>
      <c r="Z3222" s="75"/>
      <c r="AB3222" s="86"/>
      <c r="AC3222" s="75"/>
      <c r="AE3222" s="86"/>
      <c r="AF3222" s="75"/>
      <c r="AH3222" s="86"/>
      <c r="AI3222" s="75"/>
      <c r="AK3222" s="86"/>
      <c r="AL3222" s="75"/>
    </row>
    <row r="3223" spans="1:38" x14ac:dyDescent="0.2">
      <c r="A3223" s="31"/>
      <c r="B3223" s="83"/>
      <c r="D3223" s="86"/>
      <c r="E3223" s="75"/>
      <c r="G3223" s="86"/>
      <c r="H3223" s="75"/>
      <c r="J3223" s="86"/>
      <c r="K3223" s="75"/>
      <c r="M3223" s="86"/>
      <c r="N3223" s="75"/>
      <c r="P3223" s="86"/>
      <c r="Q3223" s="75"/>
      <c r="S3223" s="86"/>
      <c r="T3223" s="75"/>
      <c r="V3223" s="86"/>
      <c r="W3223" s="75"/>
      <c r="Y3223" s="86"/>
      <c r="Z3223" s="75"/>
      <c r="AB3223" s="86"/>
      <c r="AC3223" s="75"/>
      <c r="AE3223" s="86"/>
      <c r="AF3223" s="75"/>
      <c r="AH3223" s="86"/>
      <c r="AI3223" s="75"/>
      <c r="AK3223" s="86"/>
      <c r="AL3223" s="75"/>
    </row>
    <row r="3224" spans="1:38" x14ac:dyDescent="0.2">
      <c r="A3224" s="31"/>
      <c r="B3224" s="83"/>
      <c r="D3224" s="86"/>
      <c r="E3224" s="75"/>
      <c r="G3224" s="86"/>
      <c r="H3224" s="75"/>
      <c r="J3224" s="86"/>
      <c r="K3224" s="75"/>
      <c r="M3224" s="86"/>
      <c r="N3224" s="75"/>
      <c r="P3224" s="86"/>
      <c r="Q3224" s="75"/>
      <c r="S3224" s="86"/>
      <c r="T3224" s="75"/>
      <c r="V3224" s="86"/>
      <c r="W3224" s="75"/>
      <c r="Y3224" s="86"/>
      <c r="Z3224" s="75"/>
      <c r="AB3224" s="86"/>
      <c r="AC3224" s="75"/>
      <c r="AE3224" s="86"/>
      <c r="AF3224" s="75"/>
      <c r="AH3224" s="86"/>
      <c r="AI3224" s="75"/>
      <c r="AK3224" s="86"/>
      <c r="AL3224" s="75"/>
    </row>
    <row r="3225" spans="1:38" x14ac:dyDescent="0.2">
      <c r="A3225" s="31"/>
      <c r="B3225" s="83"/>
      <c r="D3225" s="86"/>
      <c r="E3225" s="75"/>
      <c r="G3225" s="86"/>
      <c r="H3225" s="75"/>
      <c r="J3225" s="86"/>
      <c r="K3225" s="75"/>
      <c r="M3225" s="86"/>
      <c r="N3225" s="75"/>
      <c r="P3225" s="86"/>
      <c r="Q3225" s="75"/>
      <c r="S3225" s="86"/>
      <c r="T3225" s="75"/>
      <c r="V3225" s="86"/>
      <c r="W3225" s="75"/>
      <c r="Y3225" s="86"/>
      <c r="Z3225" s="75"/>
      <c r="AB3225" s="86"/>
      <c r="AC3225" s="75"/>
      <c r="AE3225" s="86"/>
      <c r="AF3225" s="75"/>
      <c r="AH3225" s="86"/>
      <c r="AI3225" s="75"/>
      <c r="AK3225" s="86"/>
      <c r="AL3225" s="75"/>
    </row>
    <row r="3226" spans="1:38" x14ac:dyDescent="0.2">
      <c r="A3226" s="31"/>
      <c r="B3226" s="83"/>
      <c r="D3226" s="86"/>
      <c r="E3226" s="75"/>
      <c r="G3226" s="86"/>
      <c r="H3226" s="75"/>
      <c r="J3226" s="86"/>
      <c r="K3226" s="75"/>
      <c r="M3226" s="86"/>
      <c r="N3226" s="75"/>
      <c r="P3226" s="86"/>
      <c r="Q3226" s="75"/>
      <c r="S3226" s="86"/>
      <c r="T3226" s="75"/>
      <c r="V3226" s="86"/>
      <c r="W3226" s="75"/>
      <c r="Y3226" s="86"/>
      <c r="Z3226" s="75"/>
      <c r="AB3226" s="86"/>
      <c r="AC3226" s="75"/>
      <c r="AE3226" s="86"/>
      <c r="AF3226" s="75"/>
      <c r="AH3226" s="86"/>
      <c r="AI3226" s="75"/>
      <c r="AK3226" s="86"/>
      <c r="AL3226" s="75"/>
    </row>
    <row r="3227" spans="1:38" x14ac:dyDescent="0.2">
      <c r="A3227" s="31"/>
      <c r="B3227" s="83"/>
      <c r="D3227" s="86"/>
      <c r="E3227" s="75"/>
      <c r="G3227" s="86"/>
      <c r="H3227" s="75"/>
      <c r="J3227" s="86"/>
      <c r="K3227" s="75"/>
      <c r="M3227" s="86"/>
      <c r="N3227" s="75"/>
      <c r="P3227" s="86"/>
      <c r="Q3227" s="75"/>
      <c r="S3227" s="86"/>
      <c r="T3227" s="75"/>
      <c r="V3227" s="86"/>
      <c r="W3227" s="75"/>
      <c r="Y3227" s="86"/>
      <c r="Z3227" s="75"/>
      <c r="AB3227" s="86"/>
      <c r="AC3227" s="75"/>
      <c r="AE3227" s="86"/>
      <c r="AF3227" s="75"/>
      <c r="AH3227" s="86"/>
      <c r="AI3227" s="75"/>
      <c r="AK3227" s="86"/>
      <c r="AL3227" s="75"/>
    </row>
    <row r="3228" spans="1:38" x14ac:dyDescent="0.2">
      <c r="A3228" s="31"/>
      <c r="B3228" s="83"/>
      <c r="D3228" s="86"/>
      <c r="E3228" s="75"/>
      <c r="G3228" s="86"/>
      <c r="H3228" s="75"/>
      <c r="J3228" s="86"/>
      <c r="K3228" s="75"/>
      <c r="M3228" s="86"/>
      <c r="N3228" s="75"/>
      <c r="P3228" s="86"/>
      <c r="Q3228" s="75"/>
      <c r="S3228" s="86"/>
      <c r="T3228" s="75"/>
      <c r="V3228" s="86"/>
      <c r="W3228" s="75"/>
      <c r="Y3228" s="86"/>
      <c r="Z3228" s="75"/>
      <c r="AB3228" s="86"/>
      <c r="AC3228" s="75"/>
      <c r="AE3228" s="86"/>
      <c r="AF3228" s="75"/>
      <c r="AH3228" s="86"/>
      <c r="AI3228" s="75"/>
      <c r="AK3228" s="86"/>
      <c r="AL3228" s="75"/>
    </row>
    <row r="3229" spans="1:38" x14ac:dyDescent="0.2">
      <c r="A3229" s="31"/>
      <c r="B3229" s="83"/>
      <c r="D3229" s="86"/>
      <c r="E3229" s="75"/>
      <c r="G3229" s="86"/>
      <c r="H3229" s="75"/>
      <c r="J3229" s="86"/>
      <c r="K3229" s="75"/>
      <c r="M3229" s="86"/>
      <c r="N3229" s="75"/>
      <c r="P3229" s="86"/>
      <c r="Q3229" s="75"/>
      <c r="S3229" s="86"/>
      <c r="T3229" s="75"/>
      <c r="V3229" s="86"/>
      <c r="W3229" s="75"/>
      <c r="Y3229" s="86"/>
      <c r="Z3229" s="75"/>
      <c r="AB3229" s="86"/>
      <c r="AC3229" s="75"/>
      <c r="AE3229" s="86"/>
      <c r="AF3229" s="75"/>
      <c r="AH3229" s="86"/>
      <c r="AI3229" s="75"/>
      <c r="AK3229" s="86"/>
      <c r="AL3229" s="75"/>
    </row>
    <row r="3230" spans="1:38" x14ac:dyDescent="0.2">
      <c r="A3230" s="31"/>
      <c r="B3230" s="83"/>
      <c r="D3230" s="86"/>
      <c r="E3230" s="75"/>
      <c r="G3230" s="86"/>
      <c r="H3230" s="75"/>
      <c r="J3230" s="86"/>
      <c r="K3230" s="75"/>
      <c r="M3230" s="86"/>
      <c r="N3230" s="75"/>
      <c r="P3230" s="86"/>
      <c r="Q3230" s="75"/>
      <c r="S3230" s="86"/>
      <c r="T3230" s="75"/>
      <c r="V3230" s="86"/>
      <c r="W3230" s="75"/>
      <c r="Y3230" s="86"/>
      <c r="Z3230" s="75"/>
      <c r="AB3230" s="86"/>
      <c r="AC3230" s="75"/>
      <c r="AE3230" s="86"/>
      <c r="AF3230" s="75"/>
      <c r="AH3230" s="86"/>
      <c r="AI3230" s="75"/>
      <c r="AK3230" s="86"/>
      <c r="AL3230" s="75"/>
    </row>
    <row r="3231" spans="1:38" x14ac:dyDescent="0.2">
      <c r="A3231" s="31"/>
      <c r="B3231" s="83"/>
      <c r="D3231" s="86"/>
      <c r="E3231" s="75"/>
      <c r="G3231" s="86"/>
      <c r="H3231" s="75"/>
      <c r="J3231" s="86"/>
      <c r="K3231" s="75"/>
      <c r="M3231" s="86"/>
      <c r="N3231" s="75"/>
      <c r="P3231" s="86"/>
      <c r="Q3231" s="75"/>
      <c r="S3231" s="86"/>
      <c r="T3231" s="75"/>
      <c r="V3231" s="86"/>
      <c r="W3231" s="75"/>
      <c r="Y3231" s="86"/>
      <c r="Z3231" s="75"/>
      <c r="AB3231" s="86"/>
      <c r="AC3231" s="75"/>
      <c r="AE3231" s="86"/>
      <c r="AF3231" s="75"/>
      <c r="AH3231" s="86"/>
      <c r="AI3231" s="75"/>
      <c r="AK3231" s="86"/>
      <c r="AL3231" s="75"/>
    </row>
    <row r="3232" spans="1:38" x14ac:dyDescent="0.2">
      <c r="A3232" s="31"/>
      <c r="B3232" s="83"/>
      <c r="D3232" s="86"/>
      <c r="E3232" s="75"/>
      <c r="G3232" s="86"/>
      <c r="H3232" s="75"/>
      <c r="J3232" s="86"/>
      <c r="K3232" s="75"/>
      <c r="M3232" s="86"/>
      <c r="N3232" s="75"/>
      <c r="P3232" s="86"/>
      <c r="Q3232" s="75"/>
      <c r="S3232" s="86"/>
      <c r="T3232" s="75"/>
      <c r="V3232" s="86"/>
      <c r="W3232" s="75"/>
      <c r="Y3232" s="86"/>
      <c r="Z3232" s="75"/>
      <c r="AB3232" s="86"/>
      <c r="AC3232" s="75"/>
      <c r="AE3232" s="86"/>
      <c r="AF3232" s="75"/>
      <c r="AH3232" s="86"/>
      <c r="AI3232" s="75"/>
      <c r="AK3232" s="86"/>
      <c r="AL3232" s="75"/>
    </row>
    <row r="3233" spans="1:38" x14ac:dyDescent="0.2">
      <c r="A3233" s="31"/>
      <c r="B3233" s="83"/>
      <c r="D3233" s="86"/>
      <c r="E3233" s="75"/>
      <c r="G3233" s="86"/>
      <c r="H3233" s="75"/>
      <c r="J3233" s="86"/>
      <c r="K3233" s="75"/>
      <c r="M3233" s="86"/>
      <c r="N3233" s="75"/>
      <c r="P3233" s="86"/>
      <c r="Q3233" s="75"/>
      <c r="S3233" s="86"/>
      <c r="T3233" s="75"/>
      <c r="V3233" s="86"/>
      <c r="W3233" s="75"/>
      <c r="Y3233" s="86"/>
      <c r="Z3233" s="75"/>
      <c r="AB3233" s="86"/>
      <c r="AC3233" s="75"/>
      <c r="AE3233" s="86"/>
      <c r="AF3233" s="75"/>
      <c r="AH3233" s="86"/>
      <c r="AI3233" s="75"/>
      <c r="AK3233" s="86"/>
      <c r="AL3233" s="75"/>
    </row>
    <row r="3234" spans="1:38" x14ac:dyDescent="0.2">
      <c r="A3234" s="31"/>
      <c r="B3234" s="83"/>
      <c r="D3234" s="86"/>
      <c r="E3234" s="75"/>
      <c r="G3234" s="86"/>
      <c r="H3234" s="75"/>
      <c r="J3234" s="86"/>
      <c r="K3234" s="75"/>
      <c r="M3234" s="86"/>
      <c r="N3234" s="75"/>
      <c r="P3234" s="86"/>
      <c r="Q3234" s="75"/>
      <c r="S3234" s="86"/>
      <c r="T3234" s="75"/>
      <c r="V3234" s="86"/>
      <c r="W3234" s="75"/>
      <c r="Y3234" s="86"/>
      <c r="Z3234" s="75"/>
      <c r="AB3234" s="86"/>
      <c r="AC3234" s="75"/>
      <c r="AE3234" s="86"/>
      <c r="AF3234" s="75"/>
      <c r="AH3234" s="86"/>
      <c r="AI3234" s="75"/>
      <c r="AK3234" s="86"/>
      <c r="AL3234" s="75"/>
    </row>
    <row r="3235" spans="1:38" x14ac:dyDescent="0.2">
      <c r="A3235" s="31"/>
      <c r="B3235" s="83"/>
      <c r="D3235" s="86"/>
      <c r="E3235" s="75"/>
      <c r="G3235" s="86"/>
      <c r="H3235" s="75"/>
      <c r="J3235" s="86"/>
      <c r="K3235" s="75"/>
      <c r="M3235" s="86"/>
      <c r="N3235" s="75"/>
      <c r="P3235" s="86"/>
      <c r="Q3235" s="75"/>
      <c r="S3235" s="86"/>
      <c r="T3235" s="75"/>
      <c r="V3235" s="86"/>
      <c r="W3235" s="75"/>
      <c r="Y3235" s="86"/>
      <c r="Z3235" s="75"/>
      <c r="AB3235" s="86"/>
      <c r="AC3235" s="75"/>
      <c r="AE3235" s="86"/>
      <c r="AF3235" s="75"/>
      <c r="AH3235" s="86"/>
      <c r="AI3235" s="75"/>
      <c r="AK3235" s="86"/>
      <c r="AL3235" s="75"/>
    </row>
    <row r="3236" spans="1:38" x14ac:dyDescent="0.2">
      <c r="A3236" s="31"/>
      <c r="B3236" s="83"/>
      <c r="D3236" s="86"/>
      <c r="E3236" s="75"/>
      <c r="G3236" s="86"/>
      <c r="H3236" s="75"/>
      <c r="J3236" s="86"/>
      <c r="K3236" s="75"/>
      <c r="M3236" s="86"/>
      <c r="N3236" s="75"/>
      <c r="P3236" s="86"/>
      <c r="Q3236" s="75"/>
      <c r="S3236" s="86"/>
      <c r="T3236" s="75"/>
      <c r="V3236" s="86"/>
      <c r="W3236" s="75"/>
      <c r="Y3236" s="86"/>
      <c r="Z3236" s="75"/>
      <c r="AB3236" s="86"/>
      <c r="AC3236" s="75"/>
      <c r="AE3236" s="86"/>
      <c r="AF3236" s="75"/>
      <c r="AH3236" s="86"/>
      <c r="AI3236" s="75"/>
      <c r="AK3236" s="86"/>
      <c r="AL3236" s="75"/>
    </row>
    <row r="3237" spans="1:38" x14ac:dyDescent="0.2">
      <c r="A3237" s="31"/>
      <c r="B3237" s="83"/>
      <c r="D3237" s="86"/>
      <c r="E3237" s="75"/>
      <c r="G3237" s="86"/>
      <c r="H3237" s="75"/>
      <c r="J3237" s="86"/>
      <c r="K3237" s="75"/>
      <c r="M3237" s="86"/>
      <c r="N3237" s="75"/>
      <c r="P3237" s="86"/>
      <c r="Q3237" s="75"/>
      <c r="S3237" s="86"/>
      <c r="T3237" s="75"/>
      <c r="V3237" s="86"/>
      <c r="W3237" s="75"/>
      <c r="Y3237" s="86"/>
      <c r="Z3237" s="75"/>
      <c r="AB3237" s="86"/>
      <c r="AC3237" s="75"/>
      <c r="AE3237" s="86"/>
      <c r="AF3237" s="75"/>
      <c r="AH3237" s="86"/>
      <c r="AI3237" s="75"/>
      <c r="AK3237" s="86"/>
      <c r="AL3237" s="75"/>
    </row>
    <row r="3238" spans="1:38" x14ac:dyDescent="0.2">
      <c r="A3238" s="31"/>
      <c r="B3238" s="83"/>
      <c r="D3238" s="86"/>
      <c r="E3238" s="75"/>
      <c r="G3238" s="86"/>
      <c r="H3238" s="75"/>
      <c r="J3238" s="86"/>
      <c r="K3238" s="75"/>
      <c r="M3238" s="86"/>
      <c r="N3238" s="75"/>
      <c r="P3238" s="86"/>
      <c r="Q3238" s="75"/>
      <c r="S3238" s="86"/>
      <c r="T3238" s="75"/>
      <c r="V3238" s="86"/>
      <c r="W3238" s="75"/>
      <c r="Y3238" s="86"/>
      <c r="Z3238" s="75"/>
      <c r="AB3238" s="86"/>
      <c r="AC3238" s="75"/>
      <c r="AE3238" s="86"/>
      <c r="AF3238" s="75"/>
      <c r="AH3238" s="86"/>
      <c r="AI3238" s="75"/>
      <c r="AK3238" s="86"/>
      <c r="AL3238" s="75"/>
    </row>
    <row r="3239" spans="1:38" x14ac:dyDescent="0.2">
      <c r="A3239" s="31"/>
      <c r="B3239" s="83"/>
      <c r="D3239" s="86"/>
      <c r="E3239" s="75"/>
      <c r="G3239" s="86"/>
      <c r="H3239" s="75"/>
      <c r="J3239" s="86"/>
      <c r="K3239" s="75"/>
      <c r="M3239" s="86"/>
      <c r="N3239" s="75"/>
      <c r="P3239" s="86"/>
      <c r="Q3239" s="75"/>
      <c r="S3239" s="86"/>
      <c r="T3239" s="75"/>
      <c r="V3239" s="86"/>
      <c r="W3239" s="75"/>
      <c r="Y3239" s="86"/>
      <c r="Z3239" s="75"/>
      <c r="AB3239" s="86"/>
      <c r="AC3239" s="75"/>
      <c r="AE3239" s="86"/>
      <c r="AF3239" s="75"/>
      <c r="AH3239" s="86"/>
      <c r="AI3239" s="75"/>
      <c r="AK3239" s="86"/>
      <c r="AL3239" s="75"/>
    </row>
    <row r="3240" spans="1:38" x14ac:dyDescent="0.2">
      <c r="A3240" s="31"/>
      <c r="B3240" s="83"/>
      <c r="D3240" s="86"/>
      <c r="E3240" s="75"/>
      <c r="G3240" s="86"/>
      <c r="H3240" s="75"/>
      <c r="J3240" s="86"/>
      <c r="K3240" s="75"/>
      <c r="M3240" s="86"/>
      <c r="N3240" s="75"/>
      <c r="P3240" s="86"/>
      <c r="Q3240" s="75"/>
      <c r="S3240" s="86"/>
      <c r="T3240" s="75"/>
      <c r="V3240" s="86"/>
      <c r="W3240" s="75"/>
      <c r="Y3240" s="86"/>
      <c r="Z3240" s="75"/>
      <c r="AB3240" s="86"/>
      <c r="AC3240" s="75"/>
      <c r="AE3240" s="86"/>
      <c r="AF3240" s="75"/>
      <c r="AH3240" s="86"/>
      <c r="AI3240" s="75"/>
      <c r="AK3240" s="86"/>
      <c r="AL3240" s="75"/>
    </row>
    <row r="3241" spans="1:38" x14ac:dyDescent="0.2">
      <c r="A3241" s="31"/>
      <c r="B3241" s="83"/>
      <c r="D3241" s="86"/>
      <c r="E3241" s="75"/>
      <c r="G3241" s="86"/>
      <c r="H3241" s="75"/>
      <c r="J3241" s="86"/>
      <c r="K3241" s="75"/>
      <c r="M3241" s="86"/>
      <c r="N3241" s="75"/>
      <c r="P3241" s="86"/>
      <c r="Q3241" s="75"/>
      <c r="S3241" s="86"/>
      <c r="T3241" s="75"/>
      <c r="V3241" s="86"/>
      <c r="W3241" s="75"/>
      <c r="Y3241" s="86"/>
      <c r="Z3241" s="75"/>
      <c r="AB3241" s="86"/>
      <c r="AC3241" s="75"/>
      <c r="AE3241" s="86"/>
      <c r="AF3241" s="75"/>
      <c r="AH3241" s="86"/>
      <c r="AI3241" s="75"/>
      <c r="AK3241" s="86"/>
      <c r="AL3241" s="75"/>
    </row>
    <row r="3242" spans="1:38" x14ac:dyDescent="0.2">
      <c r="A3242" s="31"/>
      <c r="B3242" s="83"/>
      <c r="D3242" s="86"/>
      <c r="E3242" s="75"/>
      <c r="G3242" s="86"/>
      <c r="H3242" s="75"/>
      <c r="J3242" s="86"/>
      <c r="K3242" s="75"/>
      <c r="M3242" s="86"/>
      <c r="N3242" s="75"/>
      <c r="P3242" s="86"/>
      <c r="Q3242" s="75"/>
      <c r="S3242" s="86"/>
      <c r="T3242" s="75"/>
      <c r="V3242" s="86"/>
      <c r="W3242" s="75"/>
      <c r="Y3242" s="86"/>
      <c r="Z3242" s="75"/>
      <c r="AB3242" s="86"/>
      <c r="AC3242" s="75"/>
      <c r="AE3242" s="86"/>
      <c r="AF3242" s="75"/>
      <c r="AH3242" s="86"/>
      <c r="AI3242" s="75"/>
      <c r="AK3242" s="86"/>
      <c r="AL3242" s="75"/>
    </row>
    <row r="3243" spans="1:38" x14ac:dyDescent="0.2">
      <c r="A3243" s="31"/>
      <c r="B3243" s="83"/>
      <c r="D3243" s="86"/>
      <c r="E3243" s="75"/>
      <c r="G3243" s="86"/>
      <c r="H3243" s="75"/>
      <c r="J3243" s="86"/>
      <c r="K3243" s="75"/>
      <c r="M3243" s="86"/>
      <c r="N3243" s="75"/>
      <c r="P3243" s="86"/>
      <c r="Q3243" s="75"/>
      <c r="S3243" s="86"/>
      <c r="T3243" s="75"/>
      <c r="V3243" s="86"/>
      <c r="W3243" s="75"/>
      <c r="Y3243" s="86"/>
      <c r="Z3243" s="75"/>
      <c r="AB3243" s="86"/>
      <c r="AC3243" s="75"/>
      <c r="AE3243" s="86"/>
      <c r="AF3243" s="75"/>
      <c r="AH3243" s="86"/>
      <c r="AI3243" s="75"/>
      <c r="AK3243" s="86"/>
      <c r="AL3243" s="75"/>
    </row>
    <row r="3244" spans="1:38" x14ac:dyDescent="0.2">
      <c r="A3244" s="31"/>
      <c r="B3244" s="83"/>
      <c r="D3244" s="86"/>
      <c r="E3244" s="75"/>
      <c r="G3244" s="86"/>
      <c r="H3244" s="75"/>
      <c r="J3244" s="86"/>
      <c r="K3244" s="75"/>
      <c r="M3244" s="86"/>
      <c r="N3244" s="75"/>
      <c r="P3244" s="86"/>
      <c r="Q3244" s="75"/>
      <c r="S3244" s="86"/>
      <c r="T3244" s="75"/>
      <c r="V3244" s="86"/>
      <c r="W3244" s="75"/>
      <c r="Y3244" s="86"/>
      <c r="Z3244" s="75"/>
      <c r="AB3244" s="86"/>
      <c r="AC3244" s="75"/>
      <c r="AE3244" s="86"/>
      <c r="AF3244" s="75"/>
      <c r="AH3244" s="86"/>
      <c r="AI3244" s="75"/>
      <c r="AK3244" s="86"/>
      <c r="AL3244" s="75"/>
    </row>
    <row r="3245" spans="1:38" x14ac:dyDescent="0.2">
      <c r="A3245" s="31"/>
      <c r="B3245" s="83"/>
      <c r="D3245" s="86"/>
      <c r="E3245" s="75"/>
      <c r="G3245" s="86"/>
      <c r="H3245" s="75"/>
      <c r="J3245" s="86"/>
      <c r="K3245" s="75"/>
      <c r="M3245" s="86"/>
      <c r="N3245" s="75"/>
      <c r="P3245" s="86"/>
      <c r="Q3245" s="75"/>
      <c r="S3245" s="86"/>
      <c r="T3245" s="75"/>
      <c r="V3245" s="86"/>
      <c r="W3245" s="75"/>
      <c r="Y3245" s="86"/>
      <c r="Z3245" s="75"/>
      <c r="AB3245" s="86"/>
      <c r="AC3245" s="75"/>
      <c r="AE3245" s="86"/>
      <c r="AF3245" s="75"/>
      <c r="AH3245" s="86"/>
      <c r="AI3245" s="75"/>
      <c r="AK3245" s="86"/>
      <c r="AL3245" s="75"/>
    </row>
    <row r="3246" spans="1:38" x14ac:dyDescent="0.2">
      <c r="A3246" s="31"/>
      <c r="B3246" s="83"/>
      <c r="D3246" s="86"/>
      <c r="E3246" s="75"/>
      <c r="G3246" s="86"/>
      <c r="H3246" s="75"/>
      <c r="J3246" s="86"/>
      <c r="K3246" s="75"/>
      <c r="M3246" s="86"/>
      <c r="N3246" s="75"/>
      <c r="P3246" s="86"/>
      <c r="Q3246" s="75"/>
      <c r="S3246" s="86"/>
      <c r="T3246" s="75"/>
      <c r="V3246" s="86"/>
      <c r="W3246" s="75"/>
      <c r="Y3246" s="86"/>
      <c r="Z3246" s="75"/>
      <c r="AB3246" s="86"/>
      <c r="AC3246" s="75"/>
      <c r="AE3246" s="86"/>
      <c r="AF3246" s="75"/>
      <c r="AH3246" s="86"/>
      <c r="AI3246" s="75"/>
      <c r="AK3246" s="86"/>
      <c r="AL3246" s="75"/>
    </row>
    <row r="3247" spans="1:38" x14ac:dyDescent="0.2">
      <c r="A3247" s="31"/>
      <c r="B3247" s="83"/>
      <c r="D3247" s="86"/>
      <c r="E3247" s="75"/>
      <c r="G3247" s="86"/>
      <c r="H3247" s="75"/>
      <c r="J3247" s="86"/>
      <c r="K3247" s="75"/>
      <c r="M3247" s="86"/>
      <c r="N3247" s="75"/>
      <c r="P3247" s="86"/>
      <c r="Q3247" s="75"/>
      <c r="S3247" s="86"/>
      <c r="T3247" s="75"/>
      <c r="V3247" s="86"/>
      <c r="W3247" s="75"/>
      <c r="Y3247" s="86"/>
      <c r="Z3247" s="75"/>
      <c r="AB3247" s="86"/>
      <c r="AC3247" s="75"/>
      <c r="AE3247" s="86"/>
      <c r="AF3247" s="75"/>
      <c r="AH3247" s="86"/>
      <c r="AI3247" s="75"/>
      <c r="AK3247" s="86"/>
      <c r="AL3247" s="75"/>
    </row>
    <row r="3248" spans="1:38" x14ac:dyDescent="0.2">
      <c r="A3248" s="31"/>
      <c r="B3248" s="83"/>
      <c r="D3248" s="86"/>
      <c r="E3248" s="75"/>
      <c r="G3248" s="86"/>
      <c r="H3248" s="75"/>
      <c r="J3248" s="86"/>
      <c r="K3248" s="75"/>
      <c r="M3248" s="86"/>
      <c r="N3248" s="75"/>
      <c r="P3248" s="86"/>
      <c r="Q3248" s="75"/>
      <c r="S3248" s="86"/>
      <c r="T3248" s="75"/>
      <c r="V3248" s="86"/>
      <c r="W3248" s="75"/>
      <c r="Y3248" s="86"/>
      <c r="Z3248" s="75"/>
      <c r="AB3248" s="86"/>
      <c r="AC3248" s="75"/>
      <c r="AE3248" s="86"/>
      <c r="AF3248" s="75"/>
      <c r="AH3248" s="86"/>
      <c r="AI3248" s="75"/>
      <c r="AK3248" s="86"/>
      <c r="AL3248" s="75"/>
    </row>
    <row r="3249" spans="1:38" x14ac:dyDescent="0.2">
      <c r="A3249" s="31"/>
      <c r="B3249" s="83"/>
      <c r="D3249" s="86"/>
      <c r="E3249" s="75"/>
      <c r="G3249" s="86"/>
      <c r="H3249" s="75"/>
      <c r="J3249" s="86"/>
      <c r="K3249" s="75"/>
      <c r="M3249" s="86"/>
      <c r="N3249" s="75"/>
      <c r="P3249" s="86"/>
      <c r="Q3249" s="75"/>
      <c r="S3249" s="86"/>
      <c r="T3249" s="75"/>
      <c r="V3249" s="86"/>
      <c r="W3249" s="75"/>
      <c r="Y3249" s="86"/>
      <c r="Z3249" s="75"/>
      <c r="AB3249" s="86"/>
      <c r="AC3249" s="75"/>
      <c r="AE3249" s="86"/>
      <c r="AF3249" s="75"/>
      <c r="AH3249" s="86"/>
      <c r="AI3249" s="75"/>
      <c r="AK3249" s="86"/>
      <c r="AL3249" s="75"/>
    </row>
    <row r="3250" spans="1:38" x14ac:dyDescent="0.2">
      <c r="A3250" s="31"/>
      <c r="B3250" s="83"/>
      <c r="D3250" s="86"/>
      <c r="E3250" s="75"/>
      <c r="G3250" s="86"/>
      <c r="H3250" s="75"/>
      <c r="J3250" s="86"/>
      <c r="K3250" s="75"/>
      <c r="M3250" s="86"/>
      <c r="N3250" s="75"/>
      <c r="P3250" s="86"/>
      <c r="Q3250" s="75"/>
      <c r="S3250" s="86"/>
      <c r="T3250" s="75"/>
      <c r="V3250" s="86"/>
      <c r="W3250" s="75"/>
      <c r="Y3250" s="86"/>
      <c r="Z3250" s="75"/>
      <c r="AB3250" s="86"/>
      <c r="AC3250" s="75"/>
      <c r="AE3250" s="86"/>
      <c r="AF3250" s="75"/>
      <c r="AH3250" s="86"/>
      <c r="AI3250" s="75"/>
      <c r="AK3250" s="86"/>
      <c r="AL3250" s="75"/>
    </row>
    <row r="3251" spans="1:38" x14ac:dyDescent="0.2">
      <c r="A3251" s="31"/>
      <c r="B3251" s="83"/>
      <c r="D3251" s="86"/>
      <c r="E3251" s="75"/>
      <c r="G3251" s="86"/>
      <c r="H3251" s="75"/>
      <c r="J3251" s="86"/>
      <c r="K3251" s="75"/>
      <c r="M3251" s="86"/>
      <c r="N3251" s="75"/>
      <c r="P3251" s="86"/>
      <c r="Q3251" s="75"/>
      <c r="S3251" s="86"/>
      <c r="T3251" s="75"/>
      <c r="V3251" s="86"/>
      <c r="W3251" s="75"/>
      <c r="Y3251" s="86"/>
      <c r="Z3251" s="75"/>
      <c r="AB3251" s="86"/>
      <c r="AC3251" s="75"/>
      <c r="AE3251" s="86"/>
      <c r="AF3251" s="75"/>
      <c r="AH3251" s="86"/>
      <c r="AI3251" s="75"/>
      <c r="AK3251" s="86"/>
      <c r="AL3251" s="75"/>
    </row>
    <row r="3252" spans="1:38" x14ac:dyDescent="0.2">
      <c r="A3252" s="31"/>
      <c r="B3252" s="83"/>
      <c r="D3252" s="86"/>
      <c r="E3252" s="75"/>
      <c r="G3252" s="86"/>
      <c r="H3252" s="75"/>
      <c r="J3252" s="86"/>
      <c r="K3252" s="75"/>
      <c r="M3252" s="86"/>
      <c r="N3252" s="75"/>
      <c r="P3252" s="86"/>
      <c r="Q3252" s="75"/>
      <c r="S3252" s="86"/>
      <c r="T3252" s="75"/>
      <c r="V3252" s="86"/>
      <c r="W3252" s="75"/>
      <c r="Y3252" s="86"/>
      <c r="Z3252" s="75"/>
      <c r="AB3252" s="86"/>
      <c r="AC3252" s="75"/>
      <c r="AE3252" s="86"/>
      <c r="AF3252" s="75"/>
      <c r="AH3252" s="86"/>
      <c r="AI3252" s="75"/>
      <c r="AK3252" s="86"/>
      <c r="AL3252" s="75"/>
    </row>
    <row r="3253" spans="1:38" x14ac:dyDescent="0.2">
      <c r="A3253" s="31"/>
      <c r="B3253" s="83"/>
      <c r="D3253" s="86"/>
      <c r="E3253" s="75"/>
      <c r="G3253" s="86"/>
      <c r="H3253" s="75"/>
      <c r="J3253" s="86"/>
      <c r="K3253" s="75"/>
      <c r="M3253" s="86"/>
      <c r="N3253" s="75"/>
      <c r="P3253" s="86"/>
      <c r="Q3253" s="75"/>
      <c r="S3253" s="86"/>
      <c r="T3253" s="75"/>
      <c r="V3253" s="86"/>
      <c r="W3253" s="75"/>
      <c r="Y3253" s="86"/>
      <c r="Z3253" s="75"/>
      <c r="AB3253" s="86"/>
      <c r="AC3253" s="75"/>
      <c r="AE3253" s="86"/>
      <c r="AF3253" s="75"/>
      <c r="AH3253" s="86"/>
      <c r="AI3253" s="75"/>
      <c r="AK3253" s="86"/>
      <c r="AL3253" s="75"/>
    </row>
    <row r="3254" spans="1:38" x14ac:dyDescent="0.2">
      <c r="A3254" s="31"/>
      <c r="B3254" s="83"/>
      <c r="D3254" s="86"/>
      <c r="E3254" s="75"/>
      <c r="G3254" s="86"/>
      <c r="H3254" s="75"/>
      <c r="J3254" s="86"/>
      <c r="K3254" s="75"/>
      <c r="M3254" s="86"/>
      <c r="N3254" s="75"/>
      <c r="P3254" s="86"/>
      <c r="Q3254" s="75"/>
      <c r="S3254" s="86"/>
      <c r="T3254" s="75"/>
      <c r="V3254" s="86"/>
      <c r="W3254" s="75"/>
      <c r="Y3254" s="86"/>
      <c r="Z3254" s="75"/>
      <c r="AB3254" s="86"/>
      <c r="AC3254" s="75"/>
      <c r="AE3254" s="86"/>
      <c r="AF3254" s="75"/>
      <c r="AH3254" s="86"/>
      <c r="AI3254" s="75"/>
      <c r="AK3254" s="75"/>
      <c r="AL3254" s="75"/>
    </row>
    <row r="3255" spans="1:38" x14ac:dyDescent="0.2">
      <c r="A3255" s="31"/>
      <c r="B3255" s="83"/>
      <c r="D3255" s="86"/>
      <c r="E3255" s="75"/>
      <c r="G3255" s="86"/>
      <c r="H3255" s="75"/>
      <c r="J3255" s="86"/>
      <c r="K3255" s="75"/>
      <c r="M3255" s="86"/>
      <c r="N3255" s="75"/>
      <c r="P3255" s="86"/>
      <c r="Q3255" s="75"/>
      <c r="S3255" s="86"/>
      <c r="T3255" s="75"/>
      <c r="V3255" s="86"/>
      <c r="W3255" s="75"/>
      <c r="Y3255" s="86"/>
      <c r="Z3255" s="75"/>
      <c r="AB3255" s="86"/>
      <c r="AC3255" s="75"/>
      <c r="AE3255" s="86"/>
      <c r="AF3255" s="75"/>
      <c r="AH3255" s="86"/>
      <c r="AI3255" s="75"/>
      <c r="AL3255" s="75"/>
    </row>
    <row r="3256" spans="1:38" x14ac:dyDescent="0.2">
      <c r="A3256" s="31"/>
      <c r="B3256" s="83"/>
      <c r="D3256" s="86"/>
      <c r="E3256" s="75"/>
      <c r="G3256" s="86"/>
      <c r="H3256" s="75"/>
      <c r="J3256" s="86"/>
      <c r="K3256" s="75"/>
      <c r="M3256" s="86"/>
      <c r="N3256" s="75"/>
      <c r="P3256" s="86"/>
      <c r="Q3256" s="75"/>
      <c r="S3256" s="86"/>
      <c r="T3256" s="75"/>
      <c r="V3256" s="86"/>
      <c r="W3256" s="75"/>
      <c r="Y3256" s="86"/>
      <c r="Z3256" s="75"/>
      <c r="AB3256" s="86"/>
      <c r="AC3256" s="75"/>
      <c r="AE3256" s="86"/>
      <c r="AF3256" s="75"/>
      <c r="AH3256" s="86"/>
      <c r="AI3256" s="75"/>
      <c r="AL3256" s="75"/>
    </row>
    <row r="3257" spans="1:38" x14ac:dyDescent="0.2">
      <c r="A3257" s="31"/>
      <c r="B3257" s="83"/>
      <c r="D3257" s="86"/>
      <c r="E3257" s="75"/>
      <c r="G3257" s="86"/>
      <c r="H3257" s="75"/>
      <c r="J3257" s="86"/>
      <c r="K3257" s="75"/>
      <c r="M3257" s="86"/>
      <c r="N3257" s="75"/>
      <c r="P3257" s="86"/>
      <c r="Q3257" s="75"/>
      <c r="S3257" s="86"/>
      <c r="T3257" s="75"/>
      <c r="V3257" s="86"/>
      <c r="W3257" s="75"/>
      <c r="Y3257" s="86"/>
      <c r="Z3257" s="75"/>
      <c r="AB3257" s="86"/>
      <c r="AC3257" s="75"/>
      <c r="AE3257" s="86"/>
      <c r="AF3257" s="75"/>
      <c r="AH3257" s="86"/>
      <c r="AI3257" s="75"/>
      <c r="AL3257" s="75"/>
    </row>
    <row r="3258" spans="1:38" x14ac:dyDescent="0.2">
      <c r="A3258" s="31"/>
      <c r="B3258" s="83"/>
      <c r="D3258" s="86"/>
      <c r="E3258" s="75"/>
      <c r="G3258" s="86"/>
      <c r="H3258" s="75"/>
      <c r="J3258" s="86"/>
      <c r="K3258" s="75"/>
      <c r="M3258" s="86"/>
      <c r="N3258" s="75"/>
      <c r="P3258" s="86"/>
      <c r="Q3258" s="75"/>
      <c r="S3258" s="86"/>
      <c r="T3258" s="75"/>
      <c r="V3258" s="86"/>
      <c r="W3258" s="75"/>
      <c r="Y3258" s="86"/>
      <c r="Z3258" s="75"/>
      <c r="AB3258" s="86"/>
      <c r="AC3258" s="75"/>
      <c r="AE3258" s="86"/>
      <c r="AF3258" s="75"/>
      <c r="AH3258" s="86"/>
      <c r="AI3258" s="75"/>
      <c r="AL3258" s="75"/>
    </row>
    <row r="3259" spans="1:38" x14ac:dyDescent="0.2">
      <c r="A3259" s="31"/>
      <c r="B3259" s="83"/>
      <c r="D3259" s="86"/>
      <c r="E3259" s="75"/>
      <c r="G3259" s="86"/>
      <c r="H3259" s="75"/>
      <c r="J3259" s="86"/>
      <c r="K3259" s="75"/>
      <c r="M3259" s="86"/>
      <c r="N3259" s="75"/>
      <c r="P3259" s="86"/>
      <c r="Q3259" s="75"/>
      <c r="S3259" s="86"/>
      <c r="T3259" s="75"/>
      <c r="V3259" s="86"/>
      <c r="W3259" s="75"/>
      <c r="Y3259" s="86"/>
      <c r="Z3259" s="75"/>
      <c r="AB3259" s="86"/>
      <c r="AC3259" s="75"/>
      <c r="AE3259" s="86"/>
      <c r="AF3259" s="75"/>
      <c r="AH3259" s="86"/>
      <c r="AI3259" s="75"/>
      <c r="AL3259" s="75"/>
    </row>
    <row r="3260" spans="1:38" x14ac:dyDescent="0.2">
      <c r="A3260" s="31"/>
      <c r="B3260" s="83"/>
      <c r="D3260" s="86"/>
      <c r="E3260" s="75"/>
      <c r="G3260" s="86"/>
      <c r="H3260" s="75"/>
      <c r="J3260" s="86"/>
      <c r="K3260" s="75"/>
      <c r="M3260" s="86"/>
      <c r="N3260" s="75"/>
      <c r="P3260" s="86"/>
      <c r="Q3260" s="75"/>
      <c r="S3260" s="86"/>
      <c r="T3260" s="75"/>
      <c r="V3260" s="86"/>
      <c r="W3260" s="75"/>
      <c r="Y3260" s="86"/>
      <c r="Z3260" s="75"/>
      <c r="AB3260" s="86"/>
      <c r="AC3260" s="75"/>
      <c r="AE3260" s="86"/>
      <c r="AF3260" s="75"/>
      <c r="AH3260" s="86"/>
      <c r="AI3260" s="75"/>
      <c r="AL3260" s="75"/>
    </row>
    <row r="3261" spans="1:38" x14ac:dyDescent="0.2">
      <c r="A3261" s="31"/>
      <c r="B3261" s="83"/>
      <c r="D3261" s="86"/>
      <c r="E3261" s="75"/>
      <c r="G3261" s="86"/>
      <c r="H3261" s="75"/>
      <c r="J3261" s="86"/>
      <c r="K3261" s="75"/>
      <c r="M3261" s="86"/>
      <c r="N3261" s="75"/>
      <c r="P3261" s="86"/>
      <c r="Q3261" s="75"/>
      <c r="S3261" s="86"/>
      <c r="T3261" s="75"/>
      <c r="V3261" s="86"/>
      <c r="W3261" s="75"/>
      <c r="Y3261" s="86"/>
      <c r="Z3261" s="75"/>
      <c r="AB3261" s="86"/>
      <c r="AC3261" s="75"/>
      <c r="AE3261" s="86"/>
      <c r="AF3261" s="75"/>
      <c r="AH3261" s="86"/>
      <c r="AI3261" s="75"/>
      <c r="AL3261" s="75"/>
    </row>
    <row r="3262" spans="1:38" x14ac:dyDescent="0.2">
      <c r="A3262" s="31"/>
      <c r="B3262" s="83"/>
      <c r="D3262" s="86"/>
      <c r="E3262" s="75"/>
      <c r="G3262" s="86"/>
      <c r="H3262" s="75"/>
      <c r="J3262" s="86"/>
      <c r="K3262" s="75"/>
      <c r="M3262" s="86"/>
      <c r="N3262" s="75"/>
      <c r="P3262" s="86"/>
      <c r="Q3262" s="75"/>
      <c r="S3262" s="86"/>
      <c r="T3262" s="75"/>
      <c r="V3262" s="86"/>
      <c r="W3262" s="75"/>
      <c r="Y3262" s="86"/>
      <c r="Z3262" s="75"/>
      <c r="AB3262" s="86"/>
      <c r="AC3262" s="75"/>
      <c r="AE3262" s="86"/>
      <c r="AF3262" s="75"/>
      <c r="AH3262" s="86"/>
      <c r="AI3262" s="75"/>
      <c r="AL3262" s="75"/>
    </row>
    <row r="3263" spans="1:38" x14ac:dyDescent="0.2">
      <c r="A3263" s="31"/>
      <c r="B3263" s="83"/>
      <c r="D3263" s="86"/>
      <c r="E3263" s="75"/>
      <c r="G3263" s="86"/>
      <c r="H3263" s="75"/>
      <c r="J3263" s="86"/>
      <c r="K3263" s="75"/>
      <c r="M3263" s="86"/>
      <c r="N3263" s="75"/>
      <c r="P3263" s="86"/>
      <c r="Q3263" s="75"/>
      <c r="S3263" s="86"/>
      <c r="T3263" s="75"/>
      <c r="V3263" s="86"/>
      <c r="W3263" s="75"/>
      <c r="Y3263" s="86"/>
      <c r="Z3263" s="75"/>
      <c r="AB3263" s="86"/>
      <c r="AC3263" s="75"/>
      <c r="AE3263" s="86"/>
      <c r="AF3263" s="75"/>
      <c r="AH3263" s="86"/>
      <c r="AI3263" s="75"/>
      <c r="AL3263" s="75"/>
    </row>
    <row r="3264" spans="1:38" x14ac:dyDescent="0.2">
      <c r="A3264" s="31"/>
      <c r="B3264" s="83"/>
      <c r="D3264" s="86"/>
      <c r="E3264" s="75"/>
      <c r="G3264" s="86"/>
      <c r="H3264" s="75"/>
      <c r="J3264" s="86"/>
      <c r="K3264" s="75"/>
      <c r="M3264" s="86"/>
      <c r="N3264" s="75"/>
      <c r="P3264" s="86"/>
      <c r="Q3264" s="75"/>
      <c r="S3264" s="86"/>
      <c r="T3264" s="75"/>
      <c r="V3264" s="86"/>
      <c r="W3264" s="75"/>
      <c r="Y3264" s="86"/>
      <c r="Z3264" s="75"/>
      <c r="AB3264" s="86"/>
      <c r="AC3264" s="75"/>
      <c r="AE3264" s="86"/>
      <c r="AF3264" s="75"/>
      <c r="AH3264" s="86"/>
      <c r="AI3264" s="75"/>
      <c r="AL3264" s="75"/>
    </row>
    <row r="3265" spans="1:38" x14ac:dyDescent="0.2">
      <c r="A3265" s="31"/>
      <c r="B3265" s="83"/>
      <c r="D3265" s="86"/>
      <c r="E3265" s="75"/>
      <c r="G3265" s="86"/>
      <c r="H3265" s="75"/>
      <c r="J3265" s="86"/>
      <c r="K3265" s="75"/>
      <c r="M3265" s="86"/>
      <c r="N3265" s="75"/>
      <c r="P3265" s="86"/>
      <c r="Q3265" s="75"/>
      <c r="S3265" s="86"/>
      <c r="T3265" s="75"/>
      <c r="V3265" s="86"/>
      <c r="W3265" s="75"/>
      <c r="Y3265" s="86"/>
      <c r="Z3265" s="75"/>
      <c r="AB3265" s="75"/>
      <c r="AC3265" s="75"/>
      <c r="AE3265" s="75"/>
      <c r="AF3265" s="75"/>
      <c r="AH3265" s="75"/>
      <c r="AI3265" s="75"/>
      <c r="AL3265" s="75"/>
    </row>
    <row r="3266" spans="1:38" x14ac:dyDescent="0.2">
      <c r="A3266" s="31"/>
      <c r="B3266" s="83"/>
      <c r="D3266" s="86"/>
      <c r="E3266" s="75"/>
      <c r="G3266" s="86"/>
      <c r="H3266" s="75"/>
      <c r="J3266" s="86"/>
      <c r="K3266" s="75"/>
      <c r="M3266" s="86"/>
      <c r="N3266" s="75"/>
      <c r="P3266" s="86"/>
      <c r="Q3266" s="75"/>
      <c r="S3266" s="86"/>
      <c r="T3266" s="75"/>
      <c r="V3266" s="86"/>
      <c r="W3266" s="75"/>
      <c r="Y3266" s="86"/>
      <c r="Z3266" s="75"/>
      <c r="AC3266" s="75"/>
      <c r="AF3266" s="75"/>
      <c r="AI3266" s="75"/>
      <c r="AL3266" s="75"/>
    </row>
    <row r="3267" spans="1:38" x14ac:dyDescent="0.2">
      <c r="A3267" s="31"/>
      <c r="B3267" s="83"/>
      <c r="D3267" s="86"/>
      <c r="E3267" s="75"/>
      <c r="G3267" s="86"/>
      <c r="H3267" s="75"/>
      <c r="J3267" s="86"/>
      <c r="K3267" s="75"/>
      <c r="M3267" s="86"/>
      <c r="N3267" s="75"/>
      <c r="P3267" s="86"/>
      <c r="Q3267" s="75"/>
      <c r="S3267" s="86"/>
      <c r="T3267" s="75"/>
      <c r="V3267" s="86"/>
      <c r="W3267" s="75"/>
      <c r="Y3267" s="86"/>
      <c r="Z3267" s="75"/>
      <c r="AC3267" s="75"/>
      <c r="AF3267" s="75"/>
      <c r="AI3267" s="75"/>
      <c r="AL3267" s="75"/>
    </row>
    <row r="3268" spans="1:38" x14ac:dyDescent="0.2">
      <c r="A3268" s="31"/>
      <c r="B3268" s="83"/>
      <c r="D3268" s="86"/>
      <c r="E3268" s="75"/>
      <c r="G3268" s="86"/>
      <c r="H3268" s="75"/>
      <c r="J3268" s="86"/>
      <c r="K3268" s="75"/>
      <c r="M3268" s="86"/>
      <c r="N3268" s="75"/>
      <c r="P3268" s="86"/>
      <c r="Q3268" s="75"/>
      <c r="S3268" s="86"/>
      <c r="T3268" s="75"/>
      <c r="V3268" s="86"/>
      <c r="W3268" s="75"/>
      <c r="Y3268" s="86"/>
      <c r="Z3268" s="75"/>
      <c r="AC3268" s="75"/>
      <c r="AF3268" s="75"/>
      <c r="AI3268" s="75"/>
      <c r="AL3268" s="75"/>
    </row>
    <row r="3269" spans="1:38" x14ac:dyDescent="0.2">
      <c r="A3269" s="31"/>
      <c r="B3269" s="83"/>
      <c r="D3269" s="86"/>
      <c r="E3269" s="75"/>
      <c r="G3269" s="86"/>
      <c r="H3269" s="75"/>
      <c r="J3269" s="86"/>
      <c r="K3269" s="75"/>
      <c r="M3269" s="86"/>
      <c r="N3269" s="75"/>
      <c r="P3269" s="86"/>
      <c r="Q3269" s="75"/>
      <c r="S3269" s="86"/>
      <c r="T3269" s="75"/>
      <c r="V3269" s="86"/>
      <c r="W3269" s="75"/>
      <c r="Y3269" s="86"/>
      <c r="Z3269" s="75"/>
      <c r="AC3269" s="75"/>
      <c r="AF3269" s="75"/>
      <c r="AI3269" s="75"/>
      <c r="AL3269" s="75"/>
    </row>
    <row r="3270" spans="1:38" x14ac:dyDescent="0.2">
      <c r="A3270" s="31"/>
      <c r="B3270" s="83"/>
      <c r="D3270" s="86"/>
      <c r="E3270" s="75"/>
      <c r="G3270" s="86"/>
      <c r="H3270" s="75"/>
      <c r="J3270" s="86"/>
      <c r="K3270" s="75"/>
      <c r="M3270" s="86"/>
      <c r="N3270" s="75"/>
      <c r="P3270" s="86"/>
      <c r="Q3270" s="75"/>
      <c r="S3270" s="86"/>
      <c r="T3270" s="75"/>
      <c r="V3270" s="86"/>
      <c r="W3270" s="75"/>
      <c r="Y3270" s="86"/>
      <c r="Z3270" s="75"/>
      <c r="AC3270" s="75"/>
      <c r="AF3270" s="75"/>
      <c r="AI3270" s="75"/>
      <c r="AL3270" s="75"/>
    </row>
    <row r="3271" spans="1:38" x14ac:dyDescent="0.2">
      <c r="A3271" s="31"/>
      <c r="B3271" s="83"/>
      <c r="D3271" s="86"/>
      <c r="E3271" s="75"/>
      <c r="G3271" s="86"/>
      <c r="H3271" s="75"/>
      <c r="J3271" s="86"/>
      <c r="K3271" s="75"/>
      <c r="M3271" s="86"/>
      <c r="N3271" s="75"/>
      <c r="P3271" s="86"/>
      <c r="Q3271" s="75"/>
      <c r="S3271" s="86"/>
      <c r="T3271" s="75"/>
      <c r="V3271" s="86"/>
      <c r="W3271" s="75"/>
      <c r="Y3271" s="86"/>
      <c r="Z3271" s="75"/>
      <c r="AC3271" s="75"/>
      <c r="AF3271" s="75"/>
      <c r="AI3271" s="75"/>
      <c r="AL3271" s="75"/>
    </row>
    <row r="3272" spans="1:38" x14ac:dyDescent="0.2">
      <c r="A3272" s="31"/>
      <c r="B3272" s="83"/>
      <c r="D3272" s="86"/>
      <c r="E3272" s="75"/>
      <c r="G3272" s="86"/>
      <c r="H3272" s="75"/>
      <c r="J3272" s="86"/>
      <c r="K3272" s="75"/>
      <c r="M3272" s="86"/>
      <c r="N3272" s="75"/>
      <c r="P3272" s="86"/>
      <c r="Q3272" s="75"/>
      <c r="S3272" s="86"/>
      <c r="T3272" s="75"/>
      <c r="V3272" s="86"/>
      <c r="W3272" s="75"/>
      <c r="Y3272" s="86"/>
      <c r="Z3272" s="75"/>
      <c r="AC3272" s="75"/>
      <c r="AF3272" s="75"/>
      <c r="AI3272" s="75"/>
      <c r="AL3272" s="75"/>
    </row>
    <row r="3273" spans="1:38" x14ac:dyDescent="0.2">
      <c r="A3273" s="31"/>
      <c r="B3273" s="83"/>
      <c r="D3273" s="86"/>
      <c r="E3273" s="75"/>
      <c r="G3273" s="86"/>
      <c r="H3273" s="75"/>
      <c r="J3273" s="86"/>
      <c r="K3273" s="75"/>
      <c r="M3273" s="86"/>
      <c r="N3273" s="75"/>
      <c r="P3273" s="86"/>
      <c r="Q3273" s="75"/>
      <c r="S3273" s="86"/>
      <c r="T3273" s="75"/>
      <c r="V3273" s="86"/>
      <c r="W3273" s="75"/>
      <c r="Y3273" s="86"/>
      <c r="Z3273" s="75"/>
      <c r="AC3273" s="75"/>
      <c r="AF3273" s="75"/>
      <c r="AI3273" s="75"/>
      <c r="AL3273" s="75"/>
    </row>
    <row r="3274" spans="1:38" x14ac:dyDescent="0.2">
      <c r="A3274" s="31"/>
      <c r="B3274" s="83"/>
      <c r="D3274" s="86"/>
      <c r="E3274" s="75"/>
      <c r="G3274" s="86"/>
      <c r="H3274" s="75"/>
      <c r="J3274" s="86"/>
      <c r="K3274" s="75"/>
      <c r="M3274" s="86"/>
      <c r="N3274" s="75"/>
      <c r="P3274" s="86"/>
      <c r="Q3274" s="75"/>
      <c r="S3274" s="86"/>
      <c r="T3274" s="75"/>
      <c r="V3274" s="86"/>
      <c r="W3274" s="75"/>
      <c r="Y3274" s="86"/>
      <c r="Z3274" s="75"/>
      <c r="AC3274" s="75"/>
      <c r="AF3274" s="75"/>
      <c r="AI3274" s="75"/>
      <c r="AL3274" s="75"/>
    </row>
    <row r="3275" spans="1:38" x14ac:dyDescent="0.2">
      <c r="A3275" s="31"/>
      <c r="B3275" s="83"/>
      <c r="D3275" s="86"/>
      <c r="E3275" s="75"/>
      <c r="G3275" s="86"/>
      <c r="H3275" s="75"/>
      <c r="J3275" s="86"/>
      <c r="K3275" s="75"/>
      <c r="M3275" s="86"/>
      <c r="N3275" s="75"/>
      <c r="P3275" s="86"/>
      <c r="Q3275" s="75"/>
      <c r="S3275" s="86"/>
      <c r="T3275" s="75"/>
      <c r="V3275" s="86"/>
      <c r="W3275" s="75"/>
      <c r="Y3275" s="86"/>
      <c r="Z3275" s="75"/>
      <c r="AC3275" s="75"/>
      <c r="AF3275" s="75"/>
      <c r="AI3275" s="75"/>
      <c r="AL3275" s="75"/>
    </row>
    <row r="3276" spans="1:38" x14ac:dyDescent="0.2">
      <c r="A3276" s="31"/>
      <c r="B3276" s="83"/>
      <c r="D3276" s="86"/>
      <c r="E3276" s="75"/>
      <c r="G3276" s="86"/>
      <c r="H3276" s="75"/>
      <c r="J3276" s="86"/>
      <c r="K3276" s="75"/>
      <c r="M3276" s="86"/>
      <c r="N3276" s="75"/>
      <c r="P3276" s="86"/>
      <c r="Q3276" s="75"/>
      <c r="S3276" s="86"/>
      <c r="T3276" s="75"/>
      <c r="V3276" s="86"/>
      <c r="W3276" s="75"/>
      <c r="Y3276" s="86"/>
      <c r="Z3276" s="75"/>
      <c r="AC3276" s="75"/>
      <c r="AF3276" s="75"/>
      <c r="AI3276" s="75"/>
      <c r="AL3276" s="75"/>
    </row>
    <row r="3277" spans="1:38" x14ac:dyDescent="0.2">
      <c r="A3277" s="31"/>
      <c r="B3277" s="83"/>
      <c r="D3277" s="86"/>
      <c r="E3277" s="75"/>
      <c r="G3277" s="86"/>
      <c r="H3277" s="75"/>
      <c r="J3277" s="86"/>
      <c r="K3277" s="75"/>
      <c r="M3277" s="86"/>
      <c r="N3277" s="75"/>
      <c r="P3277" s="86"/>
      <c r="Q3277" s="75"/>
      <c r="S3277" s="86"/>
      <c r="T3277" s="75"/>
      <c r="V3277" s="86"/>
      <c r="W3277" s="75"/>
      <c r="Y3277" s="86"/>
      <c r="Z3277" s="75"/>
      <c r="AC3277" s="75"/>
      <c r="AF3277" s="75"/>
      <c r="AI3277" s="75"/>
      <c r="AL3277" s="75"/>
    </row>
    <row r="3278" spans="1:38" x14ac:dyDescent="0.2">
      <c r="A3278" s="31"/>
      <c r="B3278" s="83"/>
      <c r="D3278" s="86"/>
      <c r="E3278" s="75"/>
      <c r="G3278" s="86"/>
      <c r="H3278" s="75"/>
      <c r="J3278" s="86"/>
      <c r="K3278" s="75"/>
      <c r="M3278" s="86"/>
      <c r="N3278" s="75"/>
      <c r="P3278" s="86"/>
      <c r="Q3278" s="75"/>
      <c r="S3278" s="86"/>
      <c r="T3278" s="75"/>
      <c r="V3278" s="86"/>
      <c r="W3278" s="75"/>
      <c r="Y3278" s="86"/>
      <c r="Z3278" s="75"/>
      <c r="AC3278" s="75"/>
      <c r="AF3278" s="75"/>
      <c r="AI3278" s="75"/>
      <c r="AL3278" s="75"/>
    </row>
    <row r="3279" spans="1:38" x14ac:dyDescent="0.2">
      <c r="A3279" s="31"/>
      <c r="B3279" s="83"/>
      <c r="D3279" s="86"/>
      <c r="E3279" s="75"/>
      <c r="G3279" s="86"/>
      <c r="H3279" s="75"/>
      <c r="J3279" s="86"/>
      <c r="K3279" s="75"/>
      <c r="M3279" s="86"/>
      <c r="N3279" s="75"/>
      <c r="P3279" s="86"/>
      <c r="Q3279" s="75"/>
      <c r="S3279" s="86"/>
      <c r="T3279" s="75"/>
      <c r="V3279" s="86"/>
      <c r="W3279" s="75"/>
      <c r="Y3279" s="86"/>
      <c r="Z3279" s="75"/>
      <c r="AC3279" s="75"/>
      <c r="AF3279" s="75"/>
      <c r="AI3279" s="75"/>
      <c r="AL3279" s="75"/>
    </row>
    <row r="3280" spans="1:38" x14ac:dyDescent="0.2">
      <c r="A3280" s="31"/>
      <c r="B3280" s="83"/>
      <c r="D3280" s="86"/>
      <c r="E3280" s="75"/>
      <c r="G3280" s="86"/>
      <c r="H3280" s="75"/>
      <c r="J3280" s="86"/>
      <c r="K3280" s="75"/>
      <c r="M3280" s="86"/>
      <c r="N3280" s="75"/>
      <c r="P3280" s="86"/>
      <c r="Q3280" s="75"/>
      <c r="S3280" s="86"/>
      <c r="T3280" s="75"/>
      <c r="V3280" s="86"/>
      <c r="W3280" s="75"/>
      <c r="Y3280" s="86"/>
      <c r="Z3280" s="75"/>
      <c r="AC3280" s="75"/>
      <c r="AF3280" s="75"/>
      <c r="AI3280" s="75"/>
      <c r="AL3280" s="75"/>
    </row>
    <row r="3281" spans="1:38" x14ac:dyDescent="0.2">
      <c r="A3281" s="31"/>
      <c r="B3281" s="83"/>
      <c r="D3281" s="86"/>
      <c r="E3281" s="75"/>
      <c r="G3281" s="86"/>
      <c r="H3281" s="75"/>
      <c r="J3281" s="86"/>
      <c r="K3281" s="75"/>
      <c r="M3281" s="86"/>
      <c r="N3281" s="75"/>
      <c r="P3281" s="86"/>
      <c r="Q3281" s="75"/>
      <c r="S3281" s="86"/>
      <c r="T3281" s="75"/>
      <c r="V3281" s="86"/>
      <c r="W3281" s="75"/>
      <c r="Y3281" s="86"/>
      <c r="Z3281" s="75"/>
      <c r="AC3281" s="75"/>
      <c r="AF3281" s="75"/>
      <c r="AI3281" s="75"/>
      <c r="AL3281" s="75"/>
    </row>
    <row r="3282" spans="1:38" x14ac:dyDescent="0.2">
      <c r="A3282" s="31"/>
      <c r="B3282" s="83"/>
      <c r="D3282" s="86"/>
      <c r="E3282" s="75"/>
      <c r="G3282" s="86"/>
      <c r="H3282" s="75"/>
      <c r="J3282" s="86"/>
      <c r="K3282" s="75"/>
      <c r="M3282" s="86"/>
      <c r="N3282" s="75"/>
      <c r="P3282" s="86"/>
      <c r="Q3282" s="75"/>
      <c r="S3282" s="86"/>
      <c r="T3282" s="75"/>
      <c r="V3282" s="86"/>
      <c r="W3282" s="75"/>
      <c r="Y3282" s="86"/>
      <c r="Z3282" s="75"/>
      <c r="AC3282" s="75"/>
      <c r="AF3282" s="75"/>
      <c r="AI3282" s="75"/>
      <c r="AL3282" s="75"/>
    </row>
    <row r="3283" spans="1:38" x14ac:dyDescent="0.2">
      <c r="A3283" s="31"/>
      <c r="B3283" s="83"/>
      <c r="D3283" s="86"/>
      <c r="E3283" s="75"/>
      <c r="G3283" s="86"/>
      <c r="H3283" s="75"/>
      <c r="J3283" s="86"/>
      <c r="K3283" s="75"/>
      <c r="M3283" s="86"/>
      <c r="N3283" s="75"/>
      <c r="P3283" s="86"/>
      <c r="Q3283" s="75"/>
      <c r="S3283" s="86"/>
      <c r="T3283" s="75"/>
      <c r="V3283" s="86"/>
      <c r="W3283" s="75"/>
      <c r="Y3283" s="86"/>
      <c r="Z3283" s="75"/>
      <c r="AC3283" s="75"/>
      <c r="AF3283" s="75"/>
      <c r="AI3283" s="75"/>
      <c r="AL3283" s="75"/>
    </row>
    <row r="3284" spans="1:38" x14ac:dyDescent="0.2">
      <c r="A3284" s="31"/>
      <c r="B3284" s="83"/>
      <c r="D3284" s="86"/>
      <c r="E3284" s="75"/>
      <c r="G3284" s="86"/>
      <c r="H3284" s="75"/>
      <c r="J3284" s="86"/>
      <c r="K3284" s="75"/>
      <c r="M3284" s="86"/>
      <c r="N3284" s="75"/>
      <c r="P3284" s="86"/>
      <c r="Q3284" s="75"/>
      <c r="S3284" s="86"/>
      <c r="T3284" s="75"/>
      <c r="V3284" s="86"/>
      <c r="W3284" s="75"/>
      <c r="Y3284" s="86"/>
      <c r="Z3284" s="75"/>
      <c r="AC3284" s="75"/>
      <c r="AF3284" s="75"/>
      <c r="AI3284" s="75"/>
      <c r="AL3284" s="75"/>
    </row>
    <row r="3285" spans="1:38" x14ac:dyDescent="0.2">
      <c r="A3285" s="31"/>
      <c r="B3285" s="83"/>
      <c r="D3285" s="86"/>
      <c r="E3285" s="75"/>
      <c r="G3285" s="86"/>
      <c r="H3285" s="75"/>
      <c r="J3285" s="86"/>
      <c r="K3285" s="75"/>
      <c r="M3285" s="86"/>
      <c r="N3285" s="75"/>
      <c r="P3285" s="86"/>
      <c r="Q3285" s="75"/>
      <c r="S3285" s="86"/>
      <c r="T3285" s="75"/>
      <c r="V3285" s="86"/>
      <c r="W3285" s="75"/>
      <c r="Y3285" s="86"/>
      <c r="Z3285" s="75"/>
      <c r="AC3285" s="75"/>
      <c r="AF3285" s="75"/>
      <c r="AI3285" s="75"/>
      <c r="AL3285" s="75"/>
    </row>
    <row r="3286" spans="1:38" x14ac:dyDescent="0.2">
      <c r="A3286" s="31"/>
      <c r="B3286" s="83"/>
      <c r="D3286" s="86"/>
      <c r="E3286" s="75"/>
      <c r="G3286" s="86"/>
      <c r="H3286" s="75"/>
      <c r="J3286" s="86"/>
      <c r="K3286" s="75"/>
      <c r="M3286" s="86"/>
      <c r="N3286" s="75"/>
      <c r="P3286" s="86"/>
      <c r="Q3286" s="75"/>
      <c r="S3286" s="86"/>
      <c r="T3286" s="75"/>
      <c r="V3286" s="86"/>
      <c r="W3286" s="75"/>
      <c r="Y3286" s="86"/>
      <c r="Z3286" s="75"/>
      <c r="AC3286" s="75"/>
      <c r="AF3286" s="75"/>
      <c r="AI3286" s="75"/>
      <c r="AL3286" s="75"/>
    </row>
    <row r="3287" spans="1:38" x14ac:dyDescent="0.2">
      <c r="A3287" s="31"/>
      <c r="B3287" s="83"/>
      <c r="D3287" s="86"/>
      <c r="E3287" s="75"/>
      <c r="G3287" s="86"/>
      <c r="H3287" s="75"/>
      <c r="J3287" s="86"/>
      <c r="K3287" s="75"/>
      <c r="M3287" s="86"/>
      <c r="N3287" s="75"/>
      <c r="P3287" s="86"/>
      <c r="Q3287" s="75"/>
      <c r="S3287" s="86"/>
      <c r="T3287" s="75"/>
      <c r="V3287" s="86"/>
      <c r="W3287" s="75"/>
      <c r="Y3287" s="86"/>
      <c r="Z3287" s="75"/>
      <c r="AC3287" s="75"/>
      <c r="AF3287" s="75"/>
      <c r="AI3287" s="75"/>
      <c r="AL3287" s="75"/>
    </row>
    <row r="3288" spans="1:38" x14ac:dyDescent="0.2">
      <c r="A3288" s="31"/>
      <c r="B3288" s="83"/>
      <c r="D3288" s="86"/>
      <c r="E3288" s="75"/>
      <c r="G3288" s="86"/>
      <c r="H3288" s="75"/>
      <c r="J3288" s="86"/>
      <c r="K3288" s="75"/>
      <c r="M3288" s="86"/>
      <c r="N3288" s="75"/>
      <c r="P3288" s="86"/>
      <c r="Q3288" s="75"/>
      <c r="S3288" s="86"/>
      <c r="T3288" s="75"/>
      <c r="V3288" s="86"/>
      <c r="W3288" s="75"/>
      <c r="Y3288" s="86"/>
      <c r="Z3288" s="75"/>
      <c r="AC3288" s="75"/>
      <c r="AF3288" s="75"/>
      <c r="AI3288" s="75"/>
      <c r="AL3288" s="75"/>
    </row>
    <row r="3289" spans="1:38" x14ac:dyDescent="0.2">
      <c r="A3289" s="31"/>
      <c r="B3289" s="83"/>
      <c r="D3289" s="86"/>
      <c r="E3289" s="75"/>
      <c r="G3289" s="86"/>
      <c r="H3289" s="75"/>
      <c r="J3289" s="86"/>
      <c r="K3289" s="75"/>
      <c r="M3289" s="86"/>
      <c r="N3289" s="75"/>
      <c r="P3289" s="86"/>
      <c r="Q3289" s="75"/>
      <c r="S3289" s="86"/>
      <c r="T3289" s="75"/>
      <c r="V3289" s="86"/>
      <c r="W3289" s="75"/>
      <c r="Y3289" s="86"/>
      <c r="Z3289" s="75"/>
      <c r="AC3289" s="75"/>
      <c r="AF3289" s="75"/>
      <c r="AI3289" s="75"/>
      <c r="AL3289" s="75"/>
    </row>
    <row r="3290" spans="1:38" x14ac:dyDescent="0.2">
      <c r="A3290" s="31"/>
      <c r="B3290" s="83"/>
      <c r="D3290" s="86"/>
      <c r="E3290" s="75"/>
      <c r="G3290" s="86"/>
      <c r="H3290" s="75"/>
      <c r="J3290" s="86"/>
      <c r="K3290" s="75"/>
      <c r="M3290" s="86"/>
      <c r="N3290" s="75"/>
      <c r="P3290" s="86"/>
      <c r="Q3290" s="75"/>
      <c r="S3290" s="86"/>
      <c r="T3290" s="75"/>
      <c r="V3290" s="86"/>
      <c r="W3290" s="75"/>
      <c r="Y3290" s="86"/>
      <c r="Z3290" s="75"/>
      <c r="AC3290" s="75"/>
      <c r="AF3290" s="75"/>
      <c r="AI3290" s="75"/>
      <c r="AL3290" s="75"/>
    </row>
    <row r="3291" spans="1:38" x14ac:dyDescent="0.2">
      <c r="A3291" s="31"/>
      <c r="B3291" s="83"/>
      <c r="D3291" s="86"/>
      <c r="E3291" s="75"/>
      <c r="G3291" s="86"/>
      <c r="H3291" s="75"/>
      <c r="J3291" s="86"/>
      <c r="K3291" s="75"/>
      <c r="M3291" s="86"/>
      <c r="N3291" s="75"/>
      <c r="P3291" s="86"/>
      <c r="Q3291" s="75"/>
      <c r="S3291" s="86"/>
      <c r="T3291" s="75"/>
      <c r="V3291" s="86"/>
      <c r="W3291" s="75"/>
      <c r="Y3291" s="86"/>
      <c r="Z3291" s="75"/>
      <c r="AC3291" s="75"/>
      <c r="AF3291" s="75"/>
      <c r="AI3291" s="75"/>
      <c r="AL3291" s="75"/>
    </row>
    <row r="3292" spans="1:38" x14ac:dyDescent="0.2">
      <c r="A3292" s="31"/>
      <c r="B3292" s="83"/>
      <c r="D3292" s="86"/>
      <c r="E3292" s="75"/>
      <c r="G3292" s="86"/>
      <c r="H3292" s="75"/>
      <c r="J3292" s="86"/>
      <c r="K3292" s="75"/>
      <c r="M3292" s="86"/>
      <c r="N3292" s="75"/>
      <c r="P3292" s="86"/>
      <c r="Q3292" s="75"/>
      <c r="S3292" s="86"/>
      <c r="T3292" s="75"/>
      <c r="V3292" s="86"/>
      <c r="W3292" s="75"/>
      <c r="Y3292" s="86"/>
      <c r="Z3292" s="75"/>
      <c r="AC3292" s="75"/>
      <c r="AF3292" s="75"/>
      <c r="AI3292" s="75"/>
      <c r="AL3292" s="75"/>
    </row>
    <row r="3293" spans="1:38" x14ac:dyDescent="0.2">
      <c r="A3293" s="31"/>
      <c r="B3293" s="83"/>
      <c r="D3293" s="86"/>
      <c r="E3293" s="75"/>
      <c r="G3293" s="86"/>
      <c r="H3293" s="75"/>
      <c r="J3293" s="86"/>
      <c r="K3293" s="75"/>
      <c r="M3293" s="86"/>
      <c r="N3293" s="75"/>
      <c r="P3293" s="86"/>
      <c r="Q3293" s="75"/>
      <c r="S3293" s="86"/>
      <c r="T3293" s="75"/>
      <c r="V3293" s="86"/>
      <c r="W3293" s="75"/>
      <c r="Y3293" s="86"/>
      <c r="Z3293" s="75"/>
      <c r="AC3293" s="75"/>
      <c r="AF3293" s="75"/>
      <c r="AI3293" s="75"/>
      <c r="AL3293" s="75"/>
    </row>
    <row r="3294" spans="1:38" x14ac:dyDescent="0.2">
      <c r="A3294" s="31"/>
      <c r="B3294" s="83"/>
      <c r="D3294" s="86"/>
      <c r="E3294" s="75"/>
      <c r="G3294" s="86"/>
      <c r="H3294" s="75"/>
      <c r="J3294" s="86"/>
      <c r="K3294" s="75"/>
      <c r="M3294" s="86"/>
      <c r="N3294" s="75"/>
      <c r="P3294" s="86"/>
      <c r="Q3294" s="75"/>
      <c r="S3294" s="86"/>
      <c r="T3294" s="75"/>
      <c r="V3294" s="86"/>
      <c r="W3294" s="75"/>
      <c r="Y3294" s="86"/>
      <c r="Z3294" s="75"/>
      <c r="AC3294" s="75"/>
      <c r="AF3294" s="75"/>
      <c r="AI3294" s="75"/>
      <c r="AL3294" s="75"/>
    </row>
    <row r="3295" spans="1:38" x14ac:dyDescent="0.2">
      <c r="A3295" s="31"/>
      <c r="B3295" s="83"/>
      <c r="D3295" s="86"/>
      <c r="E3295" s="75"/>
      <c r="G3295" s="86"/>
      <c r="H3295" s="75"/>
      <c r="J3295" s="86"/>
      <c r="K3295" s="75"/>
      <c r="M3295" s="86"/>
      <c r="N3295" s="75"/>
      <c r="P3295" s="86"/>
      <c r="Q3295" s="75"/>
      <c r="S3295" s="86"/>
      <c r="T3295" s="75"/>
      <c r="V3295" s="86"/>
      <c r="W3295" s="75"/>
      <c r="Y3295" s="86"/>
      <c r="Z3295" s="75"/>
      <c r="AC3295" s="75"/>
      <c r="AF3295" s="75"/>
      <c r="AI3295" s="75"/>
      <c r="AL3295" s="75"/>
    </row>
    <row r="3296" spans="1:38" x14ac:dyDescent="0.2">
      <c r="A3296" s="31"/>
      <c r="B3296" s="83"/>
      <c r="D3296" s="86"/>
      <c r="E3296" s="75"/>
      <c r="G3296" s="86"/>
      <c r="H3296" s="75"/>
      <c r="J3296" s="86"/>
      <c r="K3296" s="75"/>
      <c r="M3296" s="86"/>
      <c r="N3296" s="75"/>
      <c r="P3296" s="86"/>
      <c r="Q3296" s="75"/>
      <c r="S3296" s="86"/>
      <c r="T3296" s="75"/>
      <c r="V3296" s="86"/>
      <c r="W3296" s="75"/>
      <c r="Y3296" s="86"/>
      <c r="Z3296" s="75"/>
      <c r="AC3296" s="75"/>
      <c r="AF3296" s="75"/>
      <c r="AI3296" s="75"/>
      <c r="AL3296" s="75"/>
    </row>
    <row r="3297" spans="1:38" x14ac:dyDescent="0.2">
      <c r="A3297" s="31"/>
      <c r="B3297" s="83"/>
      <c r="D3297" s="86"/>
      <c r="E3297" s="75"/>
      <c r="G3297" s="86"/>
      <c r="H3297" s="75"/>
      <c r="J3297" s="86"/>
      <c r="K3297" s="75"/>
      <c r="M3297" s="86"/>
      <c r="N3297" s="75"/>
      <c r="P3297" s="86"/>
      <c r="Q3297" s="75"/>
      <c r="S3297" s="86"/>
      <c r="T3297" s="75"/>
      <c r="V3297" s="86"/>
      <c r="W3297" s="75"/>
      <c r="Y3297" s="86"/>
      <c r="Z3297" s="75"/>
      <c r="AC3297" s="75"/>
      <c r="AF3297" s="75"/>
      <c r="AI3297" s="75"/>
      <c r="AL3297" s="75"/>
    </row>
    <row r="3298" spans="1:38" x14ac:dyDescent="0.2">
      <c r="A3298" s="31"/>
      <c r="B3298" s="83"/>
      <c r="D3298" s="86"/>
      <c r="E3298" s="75"/>
      <c r="G3298" s="86"/>
      <c r="H3298" s="75"/>
      <c r="J3298" s="86"/>
      <c r="K3298" s="75"/>
      <c r="M3298" s="86"/>
      <c r="N3298" s="75"/>
      <c r="P3298" s="86"/>
      <c r="Q3298" s="75"/>
      <c r="S3298" s="86"/>
      <c r="T3298" s="75"/>
      <c r="V3298" s="86"/>
      <c r="W3298" s="75"/>
      <c r="Y3298" s="86"/>
      <c r="Z3298" s="75"/>
      <c r="AC3298" s="75"/>
      <c r="AF3298" s="75"/>
      <c r="AI3298" s="75"/>
      <c r="AL3298" s="75"/>
    </row>
    <row r="3299" spans="1:38" x14ac:dyDescent="0.2">
      <c r="A3299" s="31"/>
      <c r="B3299" s="83"/>
      <c r="D3299" s="86"/>
      <c r="E3299" s="75"/>
      <c r="G3299" s="86"/>
      <c r="H3299" s="75"/>
      <c r="J3299" s="86"/>
      <c r="K3299" s="75"/>
      <c r="M3299" s="86"/>
      <c r="N3299" s="75"/>
      <c r="P3299" s="86"/>
      <c r="Q3299" s="75"/>
      <c r="S3299" s="86"/>
      <c r="T3299" s="75"/>
      <c r="V3299" s="86"/>
      <c r="W3299" s="75"/>
      <c r="Y3299" s="75"/>
      <c r="Z3299" s="75"/>
      <c r="AC3299" s="75"/>
      <c r="AF3299" s="75"/>
      <c r="AI3299" s="75"/>
      <c r="AL3299" s="75"/>
    </row>
    <row r="3300" spans="1:38" x14ac:dyDescent="0.2">
      <c r="A3300" s="31"/>
      <c r="B3300" s="83"/>
      <c r="D3300" s="86"/>
      <c r="E3300" s="75"/>
      <c r="G3300" s="86"/>
      <c r="H3300" s="75"/>
      <c r="J3300" s="86"/>
      <c r="K3300" s="75"/>
      <c r="M3300" s="86"/>
      <c r="N3300" s="75"/>
      <c r="P3300" s="86"/>
      <c r="Q3300" s="75"/>
      <c r="S3300" s="86"/>
      <c r="T3300" s="75"/>
      <c r="V3300" s="86"/>
      <c r="W3300" s="75"/>
      <c r="Z3300" s="75"/>
      <c r="AC3300" s="75"/>
      <c r="AF3300" s="75"/>
      <c r="AI3300" s="75"/>
      <c r="AL3300" s="75"/>
    </row>
    <row r="3301" spans="1:38" x14ac:dyDescent="0.2">
      <c r="A3301" s="31"/>
      <c r="B3301" s="83"/>
      <c r="D3301" s="86"/>
      <c r="E3301" s="75"/>
      <c r="G3301" s="86"/>
      <c r="H3301" s="75"/>
      <c r="J3301" s="86"/>
      <c r="K3301" s="75"/>
      <c r="M3301" s="86"/>
      <c r="N3301" s="75"/>
      <c r="P3301" s="86"/>
      <c r="Q3301" s="75"/>
      <c r="S3301" s="86"/>
      <c r="T3301" s="75"/>
      <c r="V3301" s="86"/>
      <c r="W3301" s="75"/>
      <c r="Z3301" s="75"/>
      <c r="AC3301" s="75"/>
      <c r="AF3301" s="75"/>
      <c r="AI3301" s="75"/>
      <c r="AL3301" s="75"/>
    </row>
    <row r="3302" spans="1:38" x14ac:dyDescent="0.2">
      <c r="A3302" s="31"/>
      <c r="B3302" s="83"/>
      <c r="D3302" s="86"/>
      <c r="E3302" s="75"/>
      <c r="G3302" s="86"/>
      <c r="H3302" s="75"/>
      <c r="J3302" s="86"/>
      <c r="K3302" s="75"/>
      <c r="M3302" s="86"/>
      <c r="N3302" s="75"/>
      <c r="P3302" s="86"/>
      <c r="Q3302" s="75"/>
      <c r="S3302" s="86"/>
      <c r="T3302" s="75"/>
      <c r="V3302" s="86"/>
      <c r="W3302" s="75"/>
      <c r="Z3302" s="75"/>
      <c r="AC3302" s="75"/>
      <c r="AF3302" s="75"/>
      <c r="AI3302" s="75"/>
      <c r="AL3302" s="75"/>
    </row>
    <row r="3303" spans="1:38" x14ac:dyDescent="0.2">
      <c r="A3303" s="31"/>
      <c r="B3303" s="83"/>
      <c r="D3303" s="86"/>
      <c r="E3303" s="75"/>
      <c r="G3303" s="86"/>
      <c r="H3303" s="75"/>
      <c r="J3303" s="86"/>
      <c r="K3303" s="75"/>
      <c r="M3303" s="86"/>
      <c r="N3303" s="75"/>
      <c r="P3303" s="86"/>
      <c r="Q3303" s="75"/>
      <c r="S3303" s="86"/>
      <c r="T3303" s="75"/>
      <c r="V3303" s="86"/>
      <c r="W3303" s="75"/>
      <c r="Z3303" s="75"/>
      <c r="AC3303" s="75"/>
      <c r="AF3303" s="75"/>
      <c r="AI3303" s="75"/>
      <c r="AL3303" s="75"/>
    </row>
    <row r="3304" spans="1:38" x14ac:dyDescent="0.2">
      <c r="A3304" s="31"/>
      <c r="B3304" s="83"/>
      <c r="D3304" s="86"/>
      <c r="E3304" s="75"/>
      <c r="G3304" s="86"/>
      <c r="H3304" s="75"/>
      <c r="J3304" s="86"/>
      <c r="K3304" s="75"/>
      <c r="M3304" s="86"/>
      <c r="N3304" s="75"/>
      <c r="P3304" s="86"/>
      <c r="Q3304" s="75"/>
      <c r="S3304" s="86"/>
      <c r="T3304" s="75"/>
      <c r="V3304" s="86"/>
      <c r="W3304" s="75"/>
      <c r="Z3304" s="75"/>
      <c r="AC3304" s="75"/>
      <c r="AF3304" s="75"/>
      <c r="AI3304" s="75"/>
      <c r="AL3304" s="75"/>
    </row>
    <row r="3305" spans="1:38" x14ac:dyDescent="0.2">
      <c r="A3305" s="31"/>
      <c r="B3305" s="83"/>
      <c r="D3305" s="86"/>
      <c r="E3305" s="75"/>
      <c r="G3305" s="86"/>
      <c r="H3305" s="75"/>
      <c r="J3305" s="86"/>
      <c r="K3305" s="75"/>
      <c r="M3305" s="86"/>
      <c r="N3305" s="75"/>
      <c r="P3305" s="86"/>
      <c r="Q3305" s="75"/>
      <c r="S3305" s="86"/>
      <c r="T3305" s="75"/>
      <c r="V3305" s="86"/>
      <c r="W3305" s="75"/>
      <c r="Z3305" s="75"/>
      <c r="AC3305" s="75"/>
      <c r="AF3305" s="75"/>
      <c r="AI3305" s="75"/>
      <c r="AL3305" s="75"/>
    </row>
    <row r="3306" spans="1:38" x14ac:dyDescent="0.2">
      <c r="A3306" s="31"/>
      <c r="B3306" s="83"/>
      <c r="D3306" s="86"/>
      <c r="E3306" s="75"/>
      <c r="G3306" s="86"/>
      <c r="H3306" s="75"/>
      <c r="J3306" s="86"/>
      <c r="K3306" s="75"/>
      <c r="M3306" s="86"/>
      <c r="N3306" s="75"/>
      <c r="P3306" s="86"/>
      <c r="Q3306" s="75"/>
      <c r="S3306" s="86"/>
      <c r="T3306" s="75"/>
      <c r="V3306" s="86"/>
      <c r="W3306" s="75"/>
      <c r="Z3306" s="75"/>
      <c r="AC3306" s="75"/>
      <c r="AF3306" s="75"/>
      <c r="AI3306" s="75"/>
      <c r="AL3306" s="75"/>
    </row>
    <row r="3307" spans="1:38" x14ac:dyDescent="0.2">
      <c r="A3307" s="31"/>
      <c r="B3307" s="83"/>
      <c r="D3307" s="86"/>
      <c r="E3307" s="75"/>
      <c r="G3307" s="86"/>
      <c r="H3307" s="75"/>
      <c r="J3307" s="86"/>
      <c r="K3307" s="75"/>
      <c r="M3307" s="86"/>
      <c r="N3307" s="75"/>
      <c r="P3307" s="86"/>
      <c r="Q3307" s="75"/>
      <c r="S3307" s="86"/>
      <c r="T3307" s="75"/>
      <c r="V3307" s="86"/>
      <c r="W3307" s="75"/>
      <c r="Z3307" s="75"/>
      <c r="AC3307" s="75"/>
      <c r="AF3307" s="75"/>
      <c r="AI3307" s="75"/>
      <c r="AL3307" s="75"/>
    </row>
    <row r="3308" spans="1:38" x14ac:dyDescent="0.2">
      <c r="A3308" s="31"/>
      <c r="B3308" s="83"/>
      <c r="D3308" s="86"/>
      <c r="E3308" s="75"/>
      <c r="G3308" s="86"/>
      <c r="H3308" s="75"/>
      <c r="J3308" s="86"/>
      <c r="K3308" s="75"/>
      <c r="M3308" s="86"/>
      <c r="N3308" s="75"/>
      <c r="P3308" s="86"/>
      <c r="Q3308" s="75"/>
      <c r="S3308" s="86"/>
      <c r="T3308" s="75"/>
      <c r="V3308" s="86"/>
      <c r="W3308" s="75"/>
      <c r="Z3308" s="75"/>
      <c r="AC3308" s="75"/>
      <c r="AF3308" s="75"/>
      <c r="AI3308" s="75"/>
      <c r="AL3308" s="75"/>
    </row>
    <row r="3309" spans="1:38" x14ac:dyDescent="0.2">
      <c r="A3309" s="31"/>
      <c r="B3309" s="83"/>
      <c r="D3309" s="86"/>
      <c r="E3309" s="75"/>
      <c r="G3309" s="86"/>
      <c r="H3309" s="75"/>
      <c r="J3309" s="86"/>
      <c r="K3309" s="75"/>
      <c r="M3309" s="86"/>
      <c r="N3309" s="75"/>
      <c r="P3309" s="86"/>
      <c r="Q3309" s="75"/>
      <c r="S3309" s="86"/>
      <c r="T3309" s="75"/>
      <c r="V3309" s="86"/>
      <c r="W3309" s="75"/>
      <c r="Z3309" s="75"/>
      <c r="AC3309" s="75"/>
      <c r="AF3309" s="75"/>
      <c r="AI3309" s="75"/>
      <c r="AL3309" s="75"/>
    </row>
    <row r="3310" spans="1:38" x14ac:dyDescent="0.2">
      <c r="A3310" s="31"/>
      <c r="B3310" s="83"/>
      <c r="D3310" s="86"/>
      <c r="E3310" s="75"/>
      <c r="G3310" s="86"/>
      <c r="H3310" s="75"/>
      <c r="J3310" s="86"/>
      <c r="K3310" s="75"/>
      <c r="M3310" s="86"/>
      <c r="N3310" s="75"/>
      <c r="P3310" s="86"/>
      <c r="Q3310" s="75"/>
      <c r="S3310" s="86"/>
      <c r="T3310" s="75"/>
      <c r="V3310" s="86"/>
      <c r="W3310" s="75"/>
      <c r="Z3310" s="75"/>
      <c r="AC3310" s="75"/>
      <c r="AF3310" s="75"/>
      <c r="AI3310" s="75"/>
      <c r="AL3310" s="75"/>
    </row>
    <row r="3311" spans="1:38" x14ac:dyDescent="0.2">
      <c r="A3311" s="31"/>
      <c r="B3311" s="83"/>
      <c r="D3311" s="86"/>
      <c r="E3311" s="75"/>
      <c r="G3311" s="86"/>
      <c r="H3311" s="75"/>
      <c r="J3311" s="86"/>
      <c r="K3311" s="75"/>
      <c r="M3311" s="86"/>
      <c r="N3311" s="75"/>
      <c r="P3311" s="86"/>
      <c r="Q3311" s="75"/>
      <c r="S3311" s="86"/>
      <c r="T3311" s="75"/>
      <c r="V3311" s="86"/>
      <c r="W3311" s="75"/>
      <c r="Z3311" s="75"/>
      <c r="AC3311" s="75"/>
      <c r="AF3311" s="75"/>
      <c r="AI3311" s="75"/>
      <c r="AL3311" s="75"/>
    </row>
    <row r="3312" spans="1:38" x14ac:dyDescent="0.2">
      <c r="A3312" s="31"/>
      <c r="B3312" s="83"/>
      <c r="D3312" s="86"/>
      <c r="E3312" s="75"/>
      <c r="G3312" s="86"/>
      <c r="H3312" s="75"/>
      <c r="J3312" s="86"/>
      <c r="K3312" s="75"/>
      <c r="M3312" s="86"/>
      <c r="N3312" s="75"/>
      <c r="P3312" s="86"/>
      <c r="Q3312" s="75"/>
      <c r="S3312" s="86"/>
      <c r="T3312" s="75"/>
      <c r="V3312" s="86"/>
      <c r="W3312" s="75"/>
      <c r="Z3312" s="75"/>
      <c r="AC3312" s="75"/>
      <c r="AF3312" s="75"/>
      <c r="AI3312" s="75"/>
      <c r="AL3312" s="75"/>
    </row>
    <row r="3313" spans="1:38" x14ac:dyDescent="0.2">
      <c r="A3313" s="31"/>
      <c r="B3313" s="83"/>
      <c r="D3313" s="86"/>
      <c r="E3313" s="75"/>
      <c r="G3313" s="86"/>
      <c r="H3313" s="75"/>
      <c r="J3313" s="86"/>
      <c r="K3313" s="75"/>
      <c r="M3313" s="86"/>
      <c r="N3313" s="75"/>
      <c r="P3313" s="86"/>
      <c r="Q3313" s="75"/>
      <c r="S3313" s="86"/>
      <c r="T3313" s="75"/>
      <c r="V3313" s="86"/>
      <c r="W3313" s="75"/>
      <c r="Z3313" s="75"/>
      <c r="AC3313" s="75"/>
      <c r="AF3313" s="75"/>
      <c r="AI3313" s="75"/>
      <c r="AL3313" s="75"/>
    </row>
    <row r="3314" spans="1:38" x14ac:dyDescent="0.2">
      <c r="A3314" s="31"/>
      <c r="B3314" s="83"/>
      <c r="D3314" s="86"/>
      <c r="E3314" s="75"/>
      <c r="G3314" s="86"/>
      <c r="H3314" s="75"/>
      <c r="J3314" s="86"/>
      <c r="K3314" s="75"/>
      <c r="M3314" s="86"/>
      <c r="N3314" s="75"/>
      <c r="P3314" s="86"/>
      <c r="Q3314" s="75"/>
      <c r="S3314" s="86"/>
      <c r="T3314" s="75"/>
      <c r="V3314" s="86"/>
      <c r="W3314" s="75"/>
      <c r="Z3314" s="75"/>
      <c r="AC3314" s="75"/>
      <c r="AF3314" s="75"/>
      <c r="AI3314" s="75"/>
      <c r="AL3314" s="75"/>
    </row>
    <row r="3315" spans="1:38" x14ac:dyDescent="0.2">
      <c r="A3315" s="31"/>
      <c r="B3315" s="83"/>
      <c r="D3315" s="86"/>
      <c r="E3315" s="75"/>
      <c r="G3315" s="86"/>
      <c r="H3315" s="75"/>
      <c r="J3315" s="86"/>
      <c r="K3315" s="75"/>
      <c r="M3315" s="86"/>
      <c r="N3315" s="75"/>
      <c r="P3315" s="86"/>
      <c r="Q3315" s="75"/>
      <c r="S3315" s="86"/>
      <c r="T3315" s="75"/>
      <c r="V3315" s="86"/>
      <c r="W3315" s="75"/>
      <c r="Z3315" s="75"/>
      <c r="AC3315" s="75"/>
      <c r="AF3315" s="75"/>
      <c r="AI3315" s="75"/>
      <c r="AL3315" s="75"/>
    </row>
    <row r="3316" spans="1:38" x14ac:dyDescent="0.2">
      <c r="A3316" s="31"/>
      <c r="B3316" s="83"/>
      <c r="D3316" s="86"/>
      <c r="E3316" s="75"/>
      <c r="G3316" s="86"/>
      <c r="H3316" s="75"/>
      <c r="J3316" s="86"/>
      <c r="K3316" s="75"/>
      <c r="M3316" s="86"/>
      <c r="N3316" s="75"/>
      <c r="P3316" s="86"/>
      <c r="Q3316" s="75"/>
      <c r="S3316" s="86"/>
      <c r="T3316" s="75"/>
      <c r="V3316" s="86"/>
      <c r="W3316" s="75"/>
      <c r="Z3316" s="75"/>
      <c r="AC3316" s="75"/>
      <c r="AF3316" s="75"/>
      <c r="AI3316" s="75"/>
      <c r="AL3316" s="75"/>
    </row>
    <row r="3317" spans="1:38" x14ac:dyDescent="0.2">
      <c r="A3317" s="31"/>
      <c r="B3317" s="83"/>
      <c r="D3317" s="86"/>
      <c r="E3317" s="75"/>
      <c r="G3317" s="86"/>
      <c r="H3317" s="75"/>
      <c r="J3317" s="86"/>
      <c r="K3317" s="75"/>
      <c r="M3317" s="86"/>
      <c r="N3317" s="75"/>
      <c r="P3317" s="86"/>
      <c r="Q3317" s="75"/>
      <c r="S3317" s="86"/>
      <c r="T3317" s="75"/>
      <c r="V3317" s="86"/>
      <c r="W3317" s="75"/>
      <c r="Z3317" s="75"/>
      <c r="AC3317" s="75"/>
      <c r="AF3317" s="75"/>
      <c r="AI3317" s="75"/>
      <c r="AL3317" s="75"/>
    </row>
    <row r="3318" spans="1:38" x14ac:dyDescent="0.2">
      <c r="A3318" s="31"/>
      <c r="B3318" s="83"/>
      <c r="D3318" s="86"/>
      <c r="E3318" s="75"/>
      <c r="G3318" s="86"/>
      <c r="H3318" s="75"/>
      <c r="J3318" s="86"/>
      <c r="K3318" s="75"/>
      <c r="M3318" s="86"/>
      <c r="N3318" s="75"/>
      <c r="P3318" s="86"/>
      <c r="Q3318" s="75"/>
      <c r="S3318" s="86"/>
      <c r="T3318" s="75"/>
      <c r="V3318" s="86"/>
      <c r="W3318" s="75"/>
      <c r="Z3318" s="75"/>
      <c r="AC3318" s="75"/>
      <c r="AF3318" s="75"/>
      <c r="AI3318" s="75"/>
      <c r="AL3318" s="75"/>
    </row>
    <row r="3319" spans="1:38" x14ac:dyDescent="0.2">
      <c r="A3319" s="31"/>
      <c r="B3319" s="83"/>
      <c r="D3319" s="86"/>
      <c r="E3319" s="75"/>
      <c r="G3319" s="86"/>
      <c r="H3319" s="75"/>
      <c r="J3319" s="86"/>
      <c r="K3319" s="75"/>
      <c r="M3319" s="86"/>
      <c r="N3319" s="75"/>
      <c r="P3319" s="86"/>
      <c r="Q3319" s="75"/>
      <c r="S3319" s="86"/>
      <c r="T3319" s="75"/>
      <c r="V3319" s="86"/>
      <c r="W3319" s="75"/>
      <c r="Z3319" s="75"/>
      <c r="AC3319" s="75"/>
      <c r="AF3319" s="75"/>
      <c r="AI3319" s="75"/>
      <c r="AL3319" s="75"/>
    </row>
    <row r="3320" spans="1:38" x14ac:dyDescent="0.2">
      <c r="A3320" s="31"/>
      <c r="B3320" s="83"/>
      <c r="D3320" s="86"/>
      <c r="E3320" s="75"/>
      <c r="G3320" s="86"/>
      <c r="H3320" s="75"/>
      <c r="J3320" s="86"/>
      <c r="K3320" s="75"/>
      <c r="M3320" s="86"/>
      <c r="N3320" s="75"/>
      <c r="P3320" s="86"/>
      <c r="Q3320" s="75"/>
      <c r="S3320" s="86"/>
      <c r="T3320" s="75"/>
      <c r="V3320" s="86"/>
      <c r="W3320" s="75"/>
      <c r="Z3320" s="75"/>
      <c r="AC3320" s="75"/>
      <c r="AF3320" s="75"/>
      <c r="AI3320" s="75"/>
      <c r="AL3320" s="75"/>
    </row>
    <row r="3321" spans="1:38" x14ac:dyDescent="0.2">
      <c r="A3321" s="31"/>
      <c r="B3321" s="83"/>
      <c r="D3321" s="86"/>
      <c r="E3321" s="75"/>
      <c r="G3321" s="86"/>
      <c r="H3321" s="75"/>
      <c r="J3321" s="86"/>
      <c r="K3321" s="75"/>
      <c r="M3321" s="86"/>
      <c r="N3321" s="75"/>
      <c r="P3321" s="86"/>
      <c r="Q3321" s="75"/>
      <c r="S3321" s="86"/>
      <c r="T3321" s="75"/>
      <c r="V3321" s="86"/>
      <c r="W3321" s="75"/>
      <c r="Z3321" s="75"/>
      <c r="AC3321" s="75"/>
      <c r="AF3321" s="75"/>
      <c r="AI3321" s="75"/>
      <c r="AL3321" s="75"/>
    </row>
    <row r="3322" spans="1:38" x14ac:dyDescent="0.2">
      <c r="A3322" s="31"/>
      <c r="B3322" s="83"/>
      <c r="D3322" s="86"/>
      <c r="E3322" s="75"/>
      <c r="G3322" s="86"/>
      <c r="H3322" s="75"/>
      <c r="J3322" s="86"/>
      <c r="K3322" s="75"/>
      <c r="M3322" s="86"/>
      <c r="N3322" s="75"/>
      <c r="P3322" s="86"/>
      <c r="Q3322" s="75"/>
      <c r="S3322" s="86"/>
      <c r="T3322" s="75"/>
      <c r="V3322" s="86"/>
      <c r="W3322" s="75"/>
      <c r="Z3322" s="75"/>
      <c r="AC3322" s="75"/>
      <c r="AF3322" s="75"/>
      <c r="AI3322" s="75"/>
      <c r="AL3322" s="75"/>
    </row>
    <row r="3323" spans="1:38" x14ac:dyDescent="0.2">
      <c r="A3323" s="31"/>
      <c r="B3323" s="83"/>
      <c r="D3323" s="86"/>
      <c r="E3323" s="75"/>
      <c r="G3323" s="86"/>
      <c r="H3323" s="75"/>
      <c r="J3323" s="86"/>
      <c r="K3323" s="75"/>
      <c r="M3323" s="86"/>
      <c r="N3323" s="75"/>
      <c r="P3323" s="86"/>
      <c r="Q3323" s="75"/>
      <c r="S3323" s="86"/>
      <c r="T3323" s="75"/>
      <c r="V3323" s="86"/>
      <c r="W3323" s="75"/>
      <c r="Z3323" s="75"/>
      <c r="AC3323" s="75"/>
      <c r="AF3323" s="75"/>
      <c r="AI3323" s="75"/>
      <c r="AL3323" s="75"/>
    </row>
    <row r="3324" spans="1:38" x14ac:dyDescent="0.2">
      <c r="A3324" s="31"/>
      <c r="B3324" s="83"/>
      <c r="D3324" s="86"/>
      <c r="E3324" s="75"/>
      <c r="G3324" s="86"/>
      <c r="H3324" s="75"/>
      <c r="J3324" s="86"/>
      <c r="K3324" s="75"/>
      <c r="M3324" s="86"/>
      <c r="N3324" s="75"/>
      <c r="P3324" s="86"/>
      <c r="Q3324" s="75"/>
      <c r="S3324" s="86"/>
      <c r="T3324" s="75"/>
      <c r="V3324" s="86"/>
      <c r="W3324" s="75"/>
      <c r="Z3324" s="75"/>
      <c r="AC3324" s="75"/>
      <c r="AF3324" s="75"/>
      <c r="AI3324" s="75"/>
      <c r="AL3324" s="75"/>
    </row>
    <row r="3325" spans="1:38" x14ac:dyDescent="0.2">
      <c r="A3325" s="31"/>
      <c r="B3325" s="83"/>
      <c r="D3325" s="86"/>
      <c r="E3325" s="75"/>
      <c r="G3325" s="86"/>
      <c r="H3325" s="75"/>
      <c r="J3325" s="86"/>
      <c r="K3325" s="75"/>
      <c r="M3325" s="86"/>
      <c r="N3325" s="75"/>
      <c r="P3325" s="86"/>
      <c r="Q3325" s="75"/>
      <c r="S3325" s="86"/>
      <c r="T3325" s="75"/>
      <c r="V3325" s="86"/>
      <c r="W3325" s="75"/>
      <c r="Z3325" s="75"/>
      <c r="AC3325" s="75"/>
      <c r="AF3325" s="75"/>
      <c r="AI3325" s="75"/>
      <c r="AL3325" s="75"/>
    </row>
    <row r="3326" spans="1:38" x14ac:dyDescent="0.2">
      <c r="A3326" s="31"/>
      <c r="B3326" s="83"/>
      <c r="D3326" s="86"/>
      <c r="E3326" s="75"/>
      <c r="G3326" s="86"/>
      <c r="H3326" s="75"/>
      <c r="J3326" s="86"/>
      <c r="K3326" s="75"/>
      <c r="M3326" s="86"/>
      <c r="N3326" s="75"/>
      <c r="P3326" s="86"/>
      <c r="Q3326" s="75"/>
      <c r="S3326" s="86"/>
      <c r="T3326" s="75"/>
      <c r="V3326" s="86"/>
      <c r="W3326" s="75"/>
      <c r="Z3326" s="75"/>
      <c r="AC3326" s="75"/>
      <c r="AF3326" s="75"/>
      <c r="AI3326" s="75"/>
      <c r="AL3326" s="75"/>
    </row>
    <row r="3327" spans="1:38" x14ac:dyDescent="0.2">
      <c r="A3327" s="31"/>
      <c r="B3327" s="83"/>
      <c r="D3327" s="86"/>
      <c r="E3327" s="75"/>
      <c r="G3327" s="86"/>
      <c r="H3327" s="75"/>
      <c r="J3327" s="86"/>
      <c r="K3327" s="75"/>
      <c r="M3327" s="86"/>
      <c r="N3327" s="75"/>
      <c r="P3327" s="86"/>
      <c r="Q3327" s="75"/>
      <c r="S3327" s="86"/>
      <c r="T3327" s="75"/>
      <c r="V3327" s="86"/>
      <c r="W3327" s="75"/>
      <c r="Z3327" s="75"/>
      <c r="AC3327" s="75"/>
      <c r="AF3327" s="75"/>
      <c r="AI3327" s="75"/>
      <c r="AL3327" s="75"/>
    </row>
    <row r="3328" spans="1:38" x14ac:dyDescent="0.2">
      <c r="A3328" s="31"/>
      <c r="B3328" s="83"/>
      <c r="D3328" s="86"/>
      <c r="E3328" s="75"/>
      <c r="G3328" s="86"/>
      <c r="H3328" s="75"/>
      <c r="J3328" s="86"/>
      <c r="K3328" s="75"/>
      <c r="M3328" s="86"/>
      <c r="N3328" s="75"/>
      <c r="P3328" s="86"/>
      <c r="Q3328" s="75"/>
      <c r="S3328" s="86"/>
      <c r="T3328" s="75"/>
      <c r="V3328" s="86"/>
      <c r="W3328" s="75"/>
      <c r="Z3328" s="75"/>
      <c r="AC3328" s="75"/>
      <c r="AF3328" s="75"/>
      <c r="AI3328" s="75"/>
      <c r="AL3328" s="75"/>
    </row>
    <row r="3329" spans="1:38" x14ac:dyDescent="0.2">
      <c r="A3329" s="31"/>
      <c r="B3329" s="83"/>
      <c r="D3329" s="86"/>
      <c r="E3329" s="75"/>
      <c r="G3329" s="86"/>
      <c r="H3329" s="75"/>
      <c r="J3329" s="86"/>
      <c r="K3329" s="75"/>
      <c r="M3329" s="86"/>
      <c r="N3329" s="75"/>
      <c r="P3329" s="86"/>
      <c r="Q3329" s="75"/>
      <c r="S3329" s="86"/>
      <c r="T3329" s="75"/>
      <c r="V3329" s="86"/>
      <c r="W3329" s="75"/>
      <c r="Z3329" s="75"/>
      <c r="AC3329" s="75"/>
      <c r="AF3329" s="75"/>
      <c r="AI3329" s="75"/>
      <c r="AL3329" s="75"/>
    </row>
    <row r="3330" spans="1:38" x14ac:dyDescent="0.2">
      <c r="A3330" s="31"/>
      <c r="B3330" s="83"/>
      <c r="D3330" s="86"/>
      <c r="E3330" s="75"/>
      <c r="G3330" s="86"/>
      <c r="H3330" s="75"/>
      <c r="J3330" s="86"/>
      <c r="K3330" s="75"/>
      <c r="M3330" s="86"/>
      <c r="N3330" s="75"/>
      <c r="P3330" s="86"/>
      <c r="Q3330" s="75"/>
      <c r="S3330" s="86"/>
      <c r="T3330" s="75"/>
      <c r="V3330" s="86"/>
      <c r="W3330" s="75"/>
      <c r="Z3330" s="75"/>
      <c r="AC3330" s="75"/>
      <c r="AF3330" s="75"/>
      <c r="AI3330" s="75"/>
      <c r="AL3330" s="75"/>
    </row>
    <row r="3331" spans="1:38" x14ac:dyDescent="0.2">
      <c r="A3331" s="31"/>
      <c r="B3331" s="83"/>
      <c r="D3331" s="86"/>
      <c r="E3331" s="75"/>
      <c r="G3331" s="86"/>
      <c r="H3331" s="75"/>
      <c r="J3331" s="86"/>
      <c r="K3331" s="75"/>
      <c r="M3331" s="86"/>
      <c r="N3331" s="75"/>
      <c r="P3331" s="86"/>
      <c r="Q3331" s="75"/>
      <c r="S3331" s="86"/>
      <c r="T3331" s="75"/>
      <c r="V3331" s="86"/>
      <c r="W3331" s="75"/>
      <c r="Z3331" s="75"/>
      <c r="AC3331" s="75"/>
      <c r="AF3331" s="75"/>
      <c r="AI3331" s="75"/>
      <c r="AL3331" s="75"/>
    </row>
    <row r="3332" spans="1:38" x14ac:dyDescent="0.2">
      <c r="A3332" s="31"/>
      <c r="B3332" s="83"/>
      <c r="D3332" s="86"/>
      <c r="E3332" s="75"/>
      <c r="G3332" s="86"/>
      <c r="H3332" s="75"/>
      <c r="J3332" s="86"/>
      <c r="K3332" s="75"/>
      <c r="M3332" s="86"/>
      <c r="N3332" s="75"/>
      <c r="P3332" s="86"/>
      <c r="Q3332" s="75"/>
      <c r="S3332" s="86"/>
      <c r="T3332" s="75"/>
      <c r="V3332" s="86"/>
      <c r="W3332" s="75"/>
      <c r="Z3332" s="75"/>
      <c r="AC3332" s="75"/>
      <c r="AF3332" s="75"/>
      <c r="AI3332" s="75"/>
      <c r="AL3332" s="75"/>
    </row>
    <row r="3333" spans="1:38" x14ac:dyDescent="0.2">
      <c r="A3333" s="31"/>
      <c r="B3333" s="83"/>
      <c r="D3333" s="86"/>
      <c r="E3333" s="75"/>
      <c r="G3333" s="86"/>
      <c r="H3333" s="75"/>
      <c r="J3333" s="86"/>
      <c r="K3333" s="75"/>
      <c r="M3333" s="86"/>
      <c r="N3333" s="75"/>
      <c r="P3333" s="86"/>
      <c r="Q3333" s="75"/>
      <c r="S3333" s="86"/>
      <c r="T3333" s="75"/>
      <c r="V3333" s="86"/>
      <c r="W3333" s="75"/>
      <c r="Z3333" s="75"/>
      <c r="AC3333" s="75"/>
      <c r="AF3333" s="75"/>
      <c r="AI3333" s="75"/>
      <c r="AL3333" s="75"/>
    </row>
    <row r="3334" spans="1:38" x14ac:dyDescent="0.2">
      <c r="A3334" s="31"/>
      <c r="B3334" s="83"/>
      <c r="D3334" s="86"/>
      <c r="E3334" s="75"/>
      <c r="G3334" s="86"/>
      <c r="H3334" s="75"/>
      <c r="J3334" s="86"/>
      <c r="K3334" s="75"/>
      <c r="M3334" s="86"/>
      <c r="N3334" s="75"/>
      <c r="P3334" s="86"/>
      <c r="Q3334" s="75"/>
      <c r="S3334" s="86"/>
      <c r="T3334" s="75"/>
      <c r="V3334" s="86"/>
      <c r="W3334" s="75"/>
      <c r="Z3334" s="75"/>
      <c r="AC3334" s="75"/>
      <c r="AF3334" s="75"/>
      <c r="AI3334" s="75"/>
      <c r="AL3334" s="75"/>
    </row>
    <row r="3335" spans="1:38" x14ac:dyDescent="0.2">
      <c r="A3335" s="31"/>
      <c r="B3335" s="83"/>
      <c r="D3335" s="86"/>
      <c r="E3335" s="75"/>
      <c r="G3335" s="86"/>
      <c r="H3335" s="75"/>
      <c r="J3335" s="86"/>
      <c r="K3335" s="75"/>
      <c r="M3335" s="86"/>
      <c r="N3335" s="75"/>
      <c r="P3335" s="86"/>
      <c r="Q3335" s="75"/>
      <c r="S3335" s="86"/>
      <c r="T3335" s="75"/>
      <c r="V3335" s="86"/>
      <c r="W3335" s="75"/>
      <c r="Z3335" s="75"/>
      <c r="AC3335" s="75"/>
      <c r="AF3335" s="75"/>
      <c r="AI3335" s="75"/>
      <c r="AL3335" s="75"/>
    </row>
    <row r="3336" spans="1:38" x14ac:dyDescent="0.2">
      <c r="A3336" s="31"/>
      <c r="B3336" s="83"/>
      <c r="D3336" s="86"/>
      <c r="E3336" s="75"/>
      <c r="G3336" s="86"/>
      <c r="H3336" s="75"/>
      <c r="J3336" s="86"/>
      <c r="K3336" s="75"/>
      <c r="M3336" s="86"/>
      <c r="N3336" s="75"/>
      <c r="P3336" s="86"/>
      <c r="Q3336" s="75"/>
      <c r="S3336" s="86"/>
      <c r="T3336" s="75"/>
      <c r="V3336" s="86"/>
      <c r="W3336" s="75"/>
      <c r="Z3336" s="75"/>
      <c r="AC3336" s="75"/>
      <c r="AF3336" s="75"/>
      <c r="AI3336" s="75"/>
      <c r="AL3336" s="75"/>
    </row>
    <row r="3337" spans="1:38" x14ac:dyDescent="0.2">
      <c r="A3337" s="31"/>
      <c r="B3337" s="83"/>
      <c r="D3337" s="86"/>
      <c r="E3337" s="75"/>
      <c r="G3337" s="86"/>
      <c r="H3337" s="75"/>
      <c r="J3337" s="86"/>
      <c r="K3337" s="75"/>
      <c r="M3337" s="86"/>
      <c r="N3337" s="75"/>
      <c r="P3337" s="86"/>
      <c r="Q3337" s="75"/>
      <c r="S3337" s="86"/>
      <c r="T3337" s="75"/>
      <c r="V3337" s="86"/>
      <c r="W3337" s="75"/>
      <c r="Z3337" s="75"/>
      <c r="AC3337" s="75"/>
      <c r="AF3337" s="75"/>
      <c r="AI3337" s="75"/>
      <c r="AL3337" s="75"/>
    </row>
    <row r="3338" spans="1:38" x14ac:dyDescent="0.2">
      <c r="A3338" s="31"/>
      <c r="B3338" s="83"/>
      <c r="D3338" s="86"/>
      <c r="E3338" s="75"/>
      <c r="G3338" s="86"/>
      <c r="H3338" s="75"/>
      <c r="J3338" s="86"/>
      <c r="K3338" s="75"/>
      <c r="M3338" s="86"/>
      <c r="N3338" s="75"/>
      <c r="P3338" s="86"/>
      <c r="Q3338" s="75"/>
      <c r="S3338" s="86"/>
      <c r="T3338" s="75"/>
      <c r="V3338" s="86"/>
      <c r="W3338" s="75"/>
      <c r="Z3338" s="75"/>
      <c r="AC3338" s="75"/>
      <c r="AF3338" s="75"/>
      <c r="AI3338" s="75"/>
      <c r="AL3338" s="75"/>
    </row>
    <row r="3339" spans="1:38" x14ac:dyDescent="0.2">
      <c r="A3339" s="31"/>
      <c r="B3339" s="83"/>
      <c r="D3339" s="86"/>
      <c r="E3339" s="75"/>
      <c r="G3339" s="86"/>
      <c r="H3339" s="75"/>
      <c r="J3339" s="86"/>
      <c r="K3339" s="75"/>
      <c r="M3339" s="86"/>
      <c r="N3339" s="75"/>
      <c r="P3339" s="86"/>
      <c r="Q3339" s="75"/>
      <c r="S3339" s="86"/>
      <c r="T3339" s="75"/>
      <c r="V3339" s="86"/>
      <c r="W3339" s="75"/>
      <c r="Z3339" s="75"/>
      <c r="AC3339" s="75"/>
      <c r="AF3339" s="75"/>
      <c r="AI3339" s="75"/>
      <c r="AL3339" s="75"/>
    </row>
    <row r="3340" spans="1:38" x14ac:dyDescent="0.2">
      <c r="A3340" s="31"/>
      <c r="B3340" s="83"/>
      <c r="D3340" s="86"/>
      <c r="E3340" s="75"/>
      <c r="G3340" s="86"/>
      <c r="H3340" s="75"/>
      <c r="J3340" s="86"/>
      <c r="K3340" s="75"/>
      <c r="M3340" s="86"/>
      <c r="N3340" s="75"/>
      <c r="P3340" s="86"/>
      <c r="Q3340" s="75"/>
      <c r="S3340" s="86"/>
      <c r="T3340" s="75"/>
      <c r="V3340" s="86"/>
      <c r="W3340" s="75"/>
      <c r="Z3340" s="75"/>
      <c r="AC3340" s="75"/>
      <c r="AF3340" s="75"/>
      <c r="AI3340" s="75"/>
      <c r="AL3340" s="75"/>
    </row>
    <row r="3341" spans="1:38" x14ac:dyDescent="0.2">
      <c r="A3341" s="31"/>
      <c r="B3341" s="83"/>
      <c r="D3341" s="86"/>
      <c r="E3341" s="75"/>
      <c r="G3341" s="86"/>
      <c r="H3341" s="75"/>
      <c r="J3341" s="86"/>
      <c r="K3341" s="75"/>
      <c r="M3341" s="86"/>
      <c r="N3341" s="75"/>
      <c r="P3341" s="86"/>
      <c r="Q3341" s="75"/>
      <c r="S3341" s="86"/>
      <c r="T3341" s="75"/>
      <c r="V3341" s="86"/>
      <c r="W3341" s="75"/>
      <c r="Z3341" s="75"/>
      <c r="AC3341" s="75"/>
      <c r="AF3341" s="75"/>
      <c r="AI3341" s="75"/>
      <c r="AL3341" s="75"/>
    </row>
    <row r="3342" spans="1:38" x14ac:dyDescent="0.2">
      <c r="A3342" s="31"/>
      <c r="B3342" s="83"/>
      <c r="D3342" s="86"/>
      <c r="E3342" s="75"/>
      <c r="G3342" s="86"/>
      <c r="H3342" s="75"/>
      <c r="J3342" s="86"/>
      <c r="K3342" s="75"/>
      <c r="M3342" s="86"/>
      <c r="N3342" s="75"/>
      <c r="P3342" s="86"/>
      <c r="Q3342" s="75"/>
      <c r="S3342" s="86"/>
      <c r="T3342" s="75"/>
      <c r="V3342" s="86"/>
      <c r="W3342" s="75"/>
      <c r="Z3342" s="75"/>
      <c r="AC3342" s="75"/>
      <c r="AF3342" s="75"/>
      <c r="AI3342" s="75"/>
      <c r="AL3342" s="75"/>
    </row>
    <row r="3343" spans="1:38" x14ac:dyDescent="0.2">
      <c r="A3343" s="31"/>
      <c r="B3343" s="83"/>
      <c r="D3343" s="86"/>
      <c r="E3343" s="75"/>
      <c r="G3343" s="86"/>
      <c r="H3343" s="75"/>
      <c r="J3343" s="86"/>
      <c r="K3343" s="75"/>
      <c r="M3343" s="86"/>
      <c r="N3343" s="75"/>
      <c r="P3343" s="86"/>
      <c r="Q3343" s="75"/>
      <c r="S3343" s="86"/>
      <c r="T3343" s="75"/>
      <c r="V3343" s="86"/>
      <c r="W3343" s="75"/>
      <c r="Z3343" s="75"/>
      <c r="AC3343" s="75"/>
      <c r="AF3343" s="75"/>
      <c r="AI3343" s="75"/>
      <c r="AL3343" s="75"/>
    </row>
    <row r="3344" spans="1:38" x14ac:dyDescent="0.2">
      <c r="A3344" s="31"/>
      <c r="B3344" s="83"/>
      <c r="D3344" s="86"/>
      <c r="E3344" s="75"/>
      <c r="G3344" s="86"/>
      <c r="H3344" s="75"/>
      <c r="J3344" s="86"/>
      <c r="K3344" s="75"/>
      <c r="M3344" s="86"/>
      <c r="N3344" s="75"/>
      <c r="P3344" s="86"/>
      <c r="Q3344" s="75"/>
      <c r="S3344" s="86"/>
      <c r="T3344" s="75"/>
      <c r="V3344" s="86"/>
      <c r="W3344" s="75"/>
      <c r="Z3344" s="75"/>
      <c r="AC3344" s="75"/>
      <c r="AF3344" s="75"/>
      <c r="AI3344" s="75"/>
      <c r="AL3344" s="75"/>
    </row>
    <row r="3345" spans="1:38" x14ac:dyDescent="0.2">
      <c r="A3345" s="31"/>
      <c r="B3345" s="83"/>
      <c r="D3345" s="86"/>
      <c r="E3345" s="75"/>
      <c r="G3345" s="86"/>
      <c r="H3345" s="75"/>
      <c r="J3345" s="86"/>
      <c r="K3345" s="75"/>
      <c r="M3345" s="86"/>
      <c r="N3345" s="75"/>
      <c r="P3345" s="86"/>
      <c r="Q3345" s="75"/>
      <c r="S3345" s="86"/>
      <c r="T3345" s="75"/>
      <c r="V3345" s="86"/>
      <c r="W3345" s="75"/>
      <c r="Z3345" s="75"/>
      <c r="AC3345" s="75"/>
      <c r="AF3345" s="75"/>
      <c r="AI3345" s="75"/>
      <c r="AL3345" s="75"/>
    </row>
    <row r="3346" spans="1:38" x14ac:dyDescent="0.2">
      <c r="A3346" s="31"/>
      <c r="B3346" s="83"/>
      <c r="D3346" s="86"/>
      <c r="E3346" s="75"/>
      <c r="G3346" s="86"/>
      <c r="H3346" s="75"/>
      <c r="J3346" s="86"/>
      <c r="K3346" s="75"/>
      <c r="M3346" s="86"/>
      <c r="N3346" s="75"/>
      <c r="P3346" s="86"/>
      <c r="Q3346" s="75"/>
      <c r="S3346" s="86"/>
      <c r="T3346" s="75"/>
      <c r="V3346" s="86"/>
      <c r="W3346" s="75"/>
      <c r="Z3346" s="75"/>
      <c r="AC3346" s="75"/>
      <c r="AF3346" s="75"/>
      <c r="AI3346" s="75"/>
      <c r="AL3346" s="75"/>
    </row>
    <row r="3347" spans="1:38" x14ac:dyDescent="0.2">
      <c r="A3347" s="31"/>
      <c r="B3347" s="83"/>
      <c r="D3347" s="86"/>
      <c r="E3347" s="75"/>
      <c r="G3347" s="86"/>
      <c r="H3347" s="75"/>
      <c r="J3347" s="86"/>
      <c r="K3347" s="75"/>
      <c r="M3347" s="86"/>
      <c r="N3347" s="75"/>
      <c r="P3347" s="86"/>
      <c r="Q3347" s="75"/>
      <c r="S3347" s="86"/>
      <c r="T3347" s="75"/>
      <c r="V3347" s="86"/>
      <c r="W3347" s="75"/>
      <c r="Z3347" s="75"/>
      <c r="AC3347" s="75"/>
      <c r="AF3347" s="75"/>
      <c r="AI3347" s="75"/>
      <c r="AL3347" s="75"/>
    </row>
    <row r="3348" spans="1:38" x14ac:dyDescent="0.2">
      <c r="A3348" s="31"/>
      <c r="B3348" s="83"/>
      <c r="D3348" s="86"/>
      <c r="E3348" s="75"/>
      <c r="G3348" s="86"/>
      <c r="H3348" s="75"/>
      <c r="J3348" s="86"/>
      <c r="K3348" s="75"/>
      <c r="M3348" s="86"/>
      <c r="N3348" s="75"/>
      <c r="P3348" s="86"/>
      <c r="Q3348" s="75"/>
      <c r="S3348" s="86"/>
      <c r="T3348" s="75"/>
      <c r="V3348" s="86"/>
      <c r="W3348" s="75"/>
      <c r="Z3348" s="75"/>
      <c r="AC3348" s="75"/>
      <c r="AF3348" s="75"/>
      <c r="AI3348" s="75"/>
      <c r="AL3348" s="75"/>
    </row>
    <row r="3349" spans="1:38" x14ac:dyDescent="0.2">
      <c r="A3349" s="31"/>
      <c r="B3349" s="83"/>
      <c r="D3349" s="86"/>
      <c r="E3349" s="75"/>
      <c r="G3349" s="86"/>
      <c r="H3349" s="75"/>
      <c r="J3349" s="86"/>
      <c r="K3349" s="75"/>
      <c r="M3349" s="86"/>
      <c r="N3349" s="75"/>
      <c r="P3349" s="86"/>
      <c r="Q3349" s="75"/>
      <c r="S3349" s="86"/>
      <c r="T3349" s="75"/>
      <c r="V3349" s="86"/>
      <c r="W3349" s="75"/>
      <c r="Z3349" s="75"/>
      <c r="AC3349" s="75"/>
      <c r="AF3349" s="75"/>
      <c r="AI3349" s="75"/>
      <c r="AL3349" s="75"/>
    </row>
    <row r="3350" spans="1:38" x14ac:dyDescent="0.2">
      <c r="A3350" s="31"/>
      <c r="B3350" s="83"/>
      <c r="D3350" s="86"/>
      <c r="E3350" s="75"/>
      <c r="G3350" s="86"/>
      <c r="H3350" s="75"/>
      <c r="J3350" s="86"/>
      <c r="K3350" s="75"/>
      <c r="M3350" s="86"/>
      <c r="N3350" s="75"/>
      <c r="P3350" s="86"/>
      <c r="Q3350" s="75"/>
      <c r="S3350" s="86"/>
      <c r="T3350" s="75"/>
      <c r="V3350" s="86"/>
      <c r="W3350" s="75"/>
      <c r="Z3350" s="75"/>
      <c r="AC3350" s="75"/>
      <c r="AF3350" s="75"/>
      <c r="AI3350" s="75"/>
      <c r="AL3350" s="75"/>
    </row>
    <row r="3351" spans="1:38" x14ac:dyDescent="0.2">
      <c r="A3351" s="31"/>
      <c r="B3351" s="83"/>
      <c r="D3351" s="86"/>
      <c r="E3351" s="75"/>
      <c r="G3351" s="86"/>
      <c r="H3351" s="75"/>
      <c r="J3351" s="86"/>
      <c r="K3351" s="75"/>
      <c r="M3351" s="86"/>
      <c r="N3351" s="75"/>
      <c r="P3351" s="86"/>
      <c r="Q3351" s="75"/>
      <c r="S3351" s="86"/>
      <c r="T3351" s="75"/>
      <c r="V3351" s="86"/>
      <c r="W3351" s="75"/>
      <c r="Z3351" s="75"/>
      <c r="AC3351" s="75"/>
      <c r="AF3351" s="75"/>
      <c r="AI3351" s="75"/>
      <c r="AL3351" s="75"/>
    </row>
    <row r="3352" spans="1:38" x14ac:dyDescent="0.2">
      <c r="A3352" s="31"/>
      <c r="B3352" s="83"/>
      <c r="D3352" s="86"/>
      <c r="E3352" s="75"/>
      <c r="G3352" s="86"/>
      <c r="H3352" s="75"/>
      <c r="J3352" s="86"/>
      <c r="K3352" s="75"/>
      <c r="M3352" s="86"/>
      <c r="N3352" s="75"/>
      <c r="P3352" s="86"/>
      <c r="Q3352" s="75"/>
      <c r="S3352" s="86"/>
      <c r="T3352" s="75"/>
      <c r="V3352" s="86"/>
      <c r="W3352" s="75"/>
      <c r="Z3352" s="75"/>
      <c r="AC3352" s="75"/>
      <c r="AF3352" s="75"/>
      <c r="AI3352" s="75"/>
      <c r="AL3352" s="75"/>
    </row>
    <row r="3353" spans="1:38" x14ac:dyDescent="0.2">
      <c r="A3353" s="31"/>
      <c r="B3353" s="83"/>
      <c r="D3353" s="86"/>
      <c r="E3353" s="75"/>
      <c r="G3353" s="86"/>
      <c r="H3353" s="75"/>
      <c r="J3353" s="86"/>
      <c r="K3353" s="75"/>
      <c r="M3353" s="86"/>
      <c r="N3353" s="75"/>
      <c r="P3353" s="86"/>
      <c r="Q3353" s="75"/>
      <c r="S3353" s="86"/>
      <c r="T3353" s="75"/>
      <c r="V3353" s="86"/>
      <c r="W3353" s="75"/>
      <c r="Z3353" s="75"/>
      <c r="AC3353" s="75"/>
      <c r="AF3353" s="75"/>
      <c r="AI3353" s="75"/>
      <c r="AL3353" s="75"/>
    </row>
    <row r="3354" spans="1:38" x14ac:dyDescent="0.2">
      <c r="A3354" s="31"/>
      <c r="B3354" s="83"/>
      <c r="D3354" s="86"/>
      <c r="E3354" s="75"/>
      <c r="G3354" s="86"/>
      <c r="H3354" s="75"/>
      <c r="J3354" s="86"/>
      <c r="K3354" s="75"/>
      <c r="M3354" s="86"/>
      <c r="N3354" s="75"/>
      <c r="P3354" s="86"/>
      <c r="Q3354" s="75"/>
      <c r="S3354" s="86"/>
      <c r="T3354" s="75"/>
      <c r="V3354" s="86"/>
      <c r="W3354" s="75"/>
      <c r="Z3354" s="75"/>
      <c r="AC3354" s="75"/>
      <c r="AF3354" s="75"/>
      <c r="AI3354" s="75"/>
      <c r="AL3354" s="75"/>
    </row>
    <row r="3355" spans="1:38" x14ac:dyDescent="0.2">
      <c r="A3355" s="31"/>
      <c r="B3355" s="83"/>
      <c r="D3355" s="86"/>
      <c r="E3355" s="75"/>
      <c r="G3355" s="86"/>
      <c r="H3355" s="75"/>
      <c r="J3355" s="86"/>
      <c r="K3355" s="75"/>
      <c r="M3355" s="86"/>
      <c r="N3355" s="75"/>
      <c r="P3355" s="86"/>
      <c r="Q3355" s="75"/>
      <c r="S3355" s="86"/>
      <c r="T3355" s="75"/>
      <c r="V3355" s="86"/>
      <c r="W3355" s="75"/>
      <c r="Z3355" s="75"/>
      <c r="AC3355" s="75"/>
      <c r="AF3355" s="75"/>
      <c r="AI3355" s="75"/>
      <c r="AL3355" s="75"/>
    </row>
    <row r="3356" spans="1:38" x14ac:dyDescent="0.2">
      <c r="A3356" s="31"/>
      <c r="B3356" s="83"/>
      <c r="D3356" s="86"/>
      <c r="E3356" s="75"/>
      <c r="G3356" s="86"/>
      <c r="H3356" s="75"/>
      <c r="J3356" s="86"/>
      <c r="K3356" s="75"/>
      <c r="M3356" s="86"/>
      <c r="N3356" s="75"/>
      <c r="P3356" s="86"/>
      <c r="Q3356" s="75"/>
      <c r="S3356" s="86"/>
      <c r="T3356" s="75"/>
      <c r="V3356" s="86"/>
      <c r="W3356" s="75"/>
      <c r="Z3356" s="75"/>
      <c r="AC3356" s="75"/>
      <c r="AF3356" s="75"/>
      <c r="AI3356" s="75"/>
      <c r="AL3356" s="75"/>
    </row>
    <row r="3357" spans="1:38" x14ac:dyDescent="0.2">
      <c r="A3357" s="31"/>
      <c r="B3357" s="83"/>
      <c r="D3357" s="86"/>
      <c r="E3357" s="75"/>
      <c r="G3357" s="86"/>
      <c r="H3357" s="75"/>
      <c r="J3357" s="86"/>
      <c r="K3357" s="75"/>
      <c r="M3357" s="86"/>
      <c r="N3357" s="75"/>
      <c r="P3357" s="86"/>
      <c r="Q3357" s="75"/>
      <c r="S3357" s="86"/>
      <c r="T3357" s="75"/>
      <c r="V3357" s="86"/>
      <c r="W3357" s="75"/>
      <c r="Z3357" s="75"/>
      <c r="AC3357" s="75"/>
      <c r="AF3357" s="75"/>
      <c r="AI3357" s="75"/>
      <c r="AL3357" s="75"/>
    </row>
    <row r="3358" spans="1:38" x14ac:dyDescent="0.2">
      <c r="A3358" s="31"/>
      <c r="B3358" s="83"/>
      <c r="D3358" s="86"/>
      <c r="E3358" s="75"/>
      <c r="G3358" s="86"/>
      <c r="H3358" s="75"/>
      <c r="J3358" s="86"/>
      <c r="K3358" s="75"/>
      <c r="M3358" s="86"/>
      <c r="N3358" s="75"/>
      <c r="P3358" s="86"/>
      <c r="Q3358" s="75"/>
      <c r="S3358" s="86"/>
      <c r="T3358" s="75"/>
      <c r="V3358" s="86"/>
      <c r="W3358" s="75"/>
      <c r="Z3358" s="75"/>
      <c r="AC3358" s="75"/>
      <c r="AF3358" s="75"/>
      <c r="AI3358" s="75"/>
      <c r="AL3358" s="75"/>
    </row>
    <row r="3359" spans="1:38" x14ac:dyDescent="0.2">
      <c r="A3359" s="31"/>
      <c r="B3359" s="83"/>
      <c r="D3359" s="86"/>
      <c r="E3359" s="75"/>
      <c r="G3359" s="86"/>
      <c r="H3359" s="75"/>
      <c r="J3359" s="86"/>
      <c r="K3359" s="75"/>
      <c r="M3359" s="86"/>
      <c r="N3359" s="75"/>
      <c r="P3359" s="86"/>
      <c r="Q3359" s="75"/>
      <c r="S3359" s="86"/>
      <c r="T3359" s="75"/>
      <c r="V3359" s="86"/>
      <c r="W3359" s="75"/>
      <c r="Z3359" s="75"/>
      <c r="AC3359" s="75"/>
      <c r="AF3359" s="75"/>
      <c r="AI3359" s="75"/>
      <c r="AL3359" s="75"/>
    </row>
    <row r="3360" spans="1:38" x14ac:dyDescent="0.2">
      <c r="A3360" s="31"/>
      <c r="B3360" s="83"/>
      <c r="D3360" s="86"/>
      <c r="E3360" s="75"/>
      <c r="G3360" s="86"/>
      <c r="H3360" s="75"/>
      <c r="J3360" s="86"/>
      <c r="K3360" s="75"/>
      <c r="M3360" s="86"/>
      <c r="N3360" s="75"/>
      <c r="P3360" s="86"/>
      <c r="Q3360" s="75"/>
      <c r="S3360" s="86"/>
      <c r="T3360" s="75"/>
      <c r="V3360" s="86"/>
      <c r="W3360" s="75"/>
      <c r="Z3360" s="75"/>
      <c r="AC3360" s="75"/>
      <c r="AF3360" s="75"/>
      <c r="AI3360" s="75"/>
      <c r="AL3360" s="75"/>
    </row>
    <row r="3361" spans="1:38" x14ac:dyDescent="0.2">
      <c r="A3361" s="31"/>
      <c r="B3361" s="83"/>
      <c r="D3361" s="86"/>
      <c r="E3361" s="75"/>
      <c r="G3361" s="86"/>
      <c r="H3361" s="75"/>
      <c r="J3361" s="86"/>
      <c r="K3361" s="75"/>
      <c r="M3361" s="86"/>
      <c r="N3361" s="75"/>
      <c r="P3361" s="86"/>
      <c r="Q3361" s="75"/>
      <c r="S3361" s="86"/>
      <c r="T3361" s="75"/>
      <c r="V3361" s="86"/>
      <c r="W3361" s="75"/>
      <c r="Z3361" s="75"/>
      <c r="AC3361" s="75"/>
      <c r="AF3361" s="75"/>
      <c r="AI3361" s="75"/>
      <c r="AL3361" s="75"/>
    </row>
    <row r="3362" spans="1:38" x14ac:dyDescent="0.2">
      <c r="A3362" s="31"/>
      <c r="B3362" s="83"/>
      <c r="D3362" s="86"/>
      <c r="E3362" s="75"/>
      <c r="G3362" s="86"/>
      <c r="H3362" s="75"/>
      <c r="J3362" s="86"/>
      <c r="K3362" s="75"/>
      <c r="M3362" s="86"/>
      <c r="N3362" s="75"/>
      <c r="P3362" s="86"/>
      <c r="Q3362" s="75"/>
      <c r="S3362" s="86"/>
      <c r="T3362" s="75"/>
      <c r="V3362" s="86"/>
      <c r="W3362" s="75"/>
      <c r="Z3362" s="75"/>
      <c r="AC3362" s="75"/>
      <c r="AF3362" s="75"/>
      <c r="AI3362" s="75"/>
      <c r="AL3362" s="75"/>
    </row>
    <row r="3363" spans="1:38" x14ac:dyDescent="0.2">
      <c r="A3363" s="31"/>
      <c r="B3363" s="83"/>
      <c r="D3363" s="86"/>
      <c r="E3363" s="75"/>
      <c r="G3363" s="86"/>
      <c r="H3363" s="75"/>
      <c r="J3363" s="86"/>
      <c r="K3363" s="75"/>
      <c r="M3363" s="86"/>
      <c r="N3363" s="75"/>
      <c r="P3363" s="86"/>
      <c r="Q3363" s="75"/>
      <c r="S3363" s="86"/>
      <c r="T3363" s="75"/>
      <c r="V3363" s="86"/>
      <c r="W3363" s="75"/>
      <c r="Z3363" s="75"/>
      <c r="AC3363" s="75"/>
      <c r="AF3363" s="75"/>
      <c r="AI3363" s="75"/>
      <c r="AL3363" s="75"/>
    </row>
    <row r="3364" spans="1:38" x14ac:dyDescent="0.2">
      <c r="A3364" s="31"/>
      <c r="B3364" s="83"/>
      <c r="D3364" s="86"/>
      <c r="E3364" s="75"/>
      <c r="G3364" s="86"/>
      <c r="H3364" s="75"/>
      <c r="J3364" s="86"/>
      <c r="K3364" s="75"/>
      <c r="M3364" s="86"/>
      <c r="N3364" s="75"/>
      <c r="P3364" s="86"/>
      <c r="Q3364" s="75"/>
      <c r="S3364" s="86"/>
      <c r="T3364" s="75"/>
      <c r="V3364" s="86"/>
      <c r="W3364" s="75"/>
      <c r="Z3364" s="75"/>
      <c r="AC3364" s="75"/>
      <c r="AF3364" s="75"/>
      <c r="AI3364" s="75"/>
      <c r="AL3364" s="75"/>
    </row>
    <row r="3365" spans="1:38" x14ac:dyDescent="0.2">
      <c r="A3365" s="31"/>
      <c r="B3365" s="83"/>
      <c r="D3365" s="86"/>
      <c r="E3365" s="75"/>
      <c r="G3365" s="86"/>
      <c r="H3365" s="75"/>
      <c r="J3365" s="86"/>
      <c r="K3365" s="75"/>
      <c r="M3365" s="86"/>
      <c r="N3365" s="75"/>
      <c r="P3365" s="86"/>
      <c r="Q3365" s="75"/>
      <c r="S3365" s="86"/>
      <c r="T3365" s="75"/>
      <c r="V3365" s="86"/>
      <c r="W3365" s="75"/>
      <c r="Z3365" s="75"/>
      <c r="AC3365" s="75"/>
      <c r="AF3365" s="75"/>
      <c r="AI3365" s="75"/>
      <c r="AL3365" s="75"/>
    </row>
    <row r="3366" spans="1:38" x14ac:dyDescent="0.2">
      <c r="A3366" s="31"/>
      <c r="B3366" s="83"/>
      <c r="D3366" s="86"/>
      <c r="E3366" s="75"/>
      <c r="G3366" s="86"/>
      <c r="H3366" s="75"/>
      <c r="J3366" s="86"/>
      <c r="K3366" s="75"/>
      <c r="M3366" s="86"/>
      <c r="N3366" s="75"/>
      <c r="P3366" s="86"/>
      <c r="Q3366" s="75"/>
      <c r="S3366" s="86"/>
      <c r="T3366" s="75"/>
      <c r="V3366" s="86"/>
      <c r="W3366" s="75"/>
      <c r="Z3366" s="75"/>
      <c r="AC3366" s="75"/>
      <c r="AF3366" s="75"/>
      <c r="AI3366" s="75"/>
      <c r="AL3366" s="75"/>
    </row>
    <row r="3367" spans="1:38" x14ac:dyDescent="0.2">
      <c r="A3367" s="31"/>
      <c r="B3367" s="83"/>
      <c r="D3367" s="86"/>
      <c r="E3367" s="75"/>
      <c r="G3367" s="86"/>
      <c r="H3367" s="75"/>
      <c r="J3367" s="86"/>
      <c r="K3367" s="75"/>
      <c r="M3367" s="86"/>
      <c r="N3367" s="75"/>
      <c r="P3367" s="86"/>
      <c r="Q3367" s="75"/>
      <c r="S3367" s="86"/>
      <c r="T3367" s="75"/>
      <c r="V3367" s="86"/>
      <c r="W3367" s="75"/>
      <c r="Z3367" s="75"/>
      <c r="AC3367" s="75"/>
      <c r="AF3367" s="75"/>
      <c r="AI3367" s="75"/>
      <c r="AL3367" s="75"/>
    </row>
    <row r="3368" spans="1:38" x14ac:dyDescent="0.2">
      <c r="A3368" s="31"/>
      <c r="B3368" s="83"/>
      <c r="D3368" s="86"/>
      <c r="E3368" s="75"/>
      <c r="G3368" s="86"/>
      <c r="H3368" s="75"/>
      <c r="J3368" s="86"/>
      <c r="K3368" s="75"/>
      <c r="M3368" s="86"/>
      <c r="N3368" s="75"/>
      <c r="P3368" s="86"/>
      <c r="Q3368" s="75"/>
      <c r="S3368" s="86"/>
      <c r="T3368" s="75"/>
      <c r="V3368" s="86"/>
      <c r="W3368" s="75"/>
      <c r="Z3368" s="75"/>
      <c r="AC3368" s="75"/>
      <c r="AF3368" s="75"/>
      <c r="AI3368" s="75"/>
      <c r="AL3368" s="75"/>
    </row>
    <row r="3369" spans="1:38" x14ac:dyDescent="0.2">
      <c r="A3369" s="31"/>
      <c r="B3369" s="83"/>
      <c r="D3369" s="86"/>
      <c r="E3369" s="75"/>
      <c r="G3369" s="86"/>
      <c r="H3369" s="75"/>
      <c r="J3369" s="86"/>
      <c r="K3369" s="75"/>
      <c r="M3369" s="86"/>
      <c r="N3369" s="75"/>
      <c r="P3369" s="86"/>
      <c r="Q3369" s="75"/>
      <c r="S3369" s="86"/>
      <c r="T3369" s="75"/>
      <c r="V3369" s="86"/>
      <c r="W3369" s="75"/>
      <c r="Z3369" s="75"/>
      <c r="AC3369" s="75"/>
      <c r="AF3369" s="75"/>
      <c r="AI3369" s="75"/>
      <c r="AL3369" s="75"/>
    </row>
    <row r="3370" spans="1:38" x14ac:dyDescent="0.2">
      <c r="A3370" s="31"/>
      <c r="B3370" s="83"/>
      <c r="D3370" s="86"/>
      <c r="E3370" s="75"/>
      <c r="G3370" s="86"/>
      <c r="H3370" s="75"/>
      <c r="J3370" s="86"/>
      <c r="K3370" s="75"/>
      <c r="M3370" s="86"/>
      <c r="N3370" s="75"/>
      <c r="P3370" s="86"/>
      <c r="Q3370" s="75"/>
      <c r="S3370" s="86"/>
      <c r="T3370" s="75"/>
      <c r="V3370" s="86"/>
      <c r="W3370" s="75"/>
      <c r="Z3370" s="75"/>
      <c r="AC3370" s="75"/>
      <c r="AF3370" s="75"/>
      <c r="AI3370" s="75"/>
      <c r="AL3370" s="75"/>
    </row>
    <row r="3371" spans="1:38" x14ac:dyDescent="0.2">
      <c r="A3371" s="31"/>
      <c r="B3371" s="83"/>
      <c r="D3371" s="86"/>
      <c r="E3371" s="75"/>
      <c r="G3371" s="86"/>
      <c r="H3371" s="75"/>
      <c r="J3371" s="86"/>
      <c r="K3371" s="75"/>
      <c r="M3371" s="86"/>
      <c r="N3371" s="75"/>
      <c r="P3371" s="86"/>
      <c r="Q3371" s="75"/>
      <c r="S3371" s="86"/>
      <c r="T3371" s="75"/>
      <c r="V3371" s="86"/>
      <c r="W3371" s="75"/>
      <c r="Z3371" s="75"/>
      <c r="AC3371" s="75"/>
      <c r="AF3371" s="75"/>
      <c r="AI3371" s="75"/>
      <c r="AL3371" s="75"/>
    </row>
    <row r="3372" spans="1:38" x14ac:dyDescent="0.2">
      <c r="A3372" s="31"/>
      <c r="B3372" s="83"/>
      <c r="D3372" s="86"/>
      <c r="E3372" s="75"/>
      <c r="G3372" s="86"/>
      <c r="H3372" s="75"/>
      <c r="J3372" s="86"/>
      <c r="K3372" s="75"/>
      <c r="M3372" s="86"/>
      <c r="N3372" s="75"/>
      <c r="P3372" s="86"/>
      <c r="Q3372" s="75"/>
      <c r="S3372" s="86"/>
      <c r="T3372" s="75"/>
      <c r="V3372" s="86"/>
      <c r="W3372" s="75"/>
      <c r="Z3372" s="75"/>
      <c r="AC3372" s="75"/>
      <c r="AF3372" s="75"/>
      <c r="AI3372" s="75"/>
      <c r="AL3372" s="75"/>
    </row>
    <row r="3373" spans="1:38" x14ac:dyDescent="0.2">
      <c r="A3373" s="31"/>
      <c r="B3373" s="83"/>
      <c r="D3373" s="86"/>
      <c r="E3373" s="75"/>
      <c r="G3373" s="86"/>
      <c r="H3373" s="75"/>
      <c r="J3373" s="86"/>
      <c r="K3373" s="75"/>
      <c r="M3373" s="86"/>
      <c r="N3373" s="75"/>
      <c r="P3373" s="86"/>
      <c r="Q3373" s="75"/>
      <c r="S3373" s="86"/>
      <c r="T3373" s="75"/>
      <c r="V3373" s="86"/>
      <c r="W3373" s="75"/>
      <c r="Z3373" s="75"/>
      <c r="AC3373" s="75"/>
      <c r="AF3373" s="75"/>
      <c r="AI3373" s="75"/>
      <c r="AL3373" s="75"/>
    </row>
    <row r="3374" spans="1:38" x14ac:dyDescent="0.2">
      <c r="A3374" s="31"/>
      <c r="B3374" s="83"/>
      <c r="D3374" s="86"/>
      <c r="E3374" s="75"/>
      <c r="G3374" s="86"/>
      <c r="H3374" s="75"/>
      <c r="J3374" s="86"/>
      <c r="K3374" s="75"/>
      <c r="M3374" s="86"/>
      <c r="N3374" s="75"/>
      <c r="P3374" s="86"/>
      <c r="Q3374" s="75"/>
      <c r="S3374" s="75"/>
      <c r="T3374" s="75"/>
      <c r="V3374" s="86"/>
      <c r="W3374" s="75"/>
      <c r="Z3374" s="75"/>
      <c r="AC3374" s="75"/>
      <c r="AF3374" s="75"/>
      <c r="AI3374" s="75"/>
      <c r="AL3374" s="75"/>
    </row>
    <row r="3375" spans="1:38" x14ac:dyDescent="0.2">
      <c r="A3375" s="31"/>
      <c r="B3375" s="83"/>
      <c r="D3375" s="86"/>
      <c r="E3375" s="75"/>
      <c r="G3375" s="86"/>
      <c r="H3375" s="75"/>
      <c r="J3375" s="86"/>
      <c r="K3375" s="75"/>
      <c r="M3375" s="86"/>
      <c r="N3375" s="75"/>
      <c r="P3375" s="86"/>
      <c r="Q3375" s="75"/>
      <c r="T3375" s="75"/>
      <c r="V3375" s="86"/>
      <c r="W3375" s="75"/>
      <c r="Z3375" s="75"/>
      <c r="AC3375" s="75"/>
      <c r="AF3375" s="75"/>
      <c r="AI3375" s="75"/>
      <c r="AL3375" s="75"/>
    </row>
    <row r="3376" spans="1:38" x14ac:dyDescent="0.2">
      <c r="A3376" s="31"/>
      <c r="B3376" s="83"/>
      <c r="D3376" s="86"/>
      <c r="E3376" s="75"/>
      <c r="G3376" s="86"/>
      <c r="H3376" s="75"/>
      <c r="J3376" s="86"/>
      <c r="K3376" s="75"/>
      <c r="M3376" s="86"/>
      <c r="N3376" s="75"/>
      <c r="P3376" s="86"/>
      <c r="Q3376" s="75"/>
      <c r="T3376" s="75"/>
      <c r="V3376" s="86"/>
      <c r="W3376" s="75"/>
      <c r="Z3376" s="75"/>
      <c r="AC3376" s="75"/>
      <c r="AF3376" s="75"/>
      <c r="AI3376" s="75"/>
      <c r="AL3376" s="75"/>
    </row>
    <row r="3377" spans="1:38" x14ac:dyDescent="0.2">
      <c r="A3377" s="31"/>
      <c r="B3377" s="83"/>
      <c r="D3377" s="86"/>
      <c r="E3377" s="75"/>
      <c r="G3377" s="86"/>
      <c r="H3377" s="75"/>
      <c r="J3377" s="86"/>
      <c r="K3377" s="75"/>
      <c r="M3377" s="86"/>
      <c r="N3377" s="75"/>
      <c r="P3377" s="86"/>
      <c r="Q3377" s="75"/>
      <c r="T3377" s="75"/>
      <c r="V3377" s="86"/>
      <c r="W3377" s="75"/>
      <c r="Z3377" s="75"/>
      <c r="AC3377" s="75"/>
      <c r="AF3377" s="75"/>
      <c r="AI3377" s="75"/>
      <c r="AL3377" s="75"/>
    </row>
    <row r="3378" spans="1:38" x14ac:dyDescent="0.2">
      <c r="A3378" s="31"/>
      <c r="B3378" s="83"/>
      <c r="D3378" s="86"/>
      <c r="E3378" s="75"/>
      <c r="G3378" s="86"/>
      <c r="H3378" s="75"/>
      <c r="J3378" s="86"/>
      <c r="K3378" s="75"/>
      <c r="M3378" s="86"/>
      <c r="N3378" s="75"/>
      <c r="P3378" s="86"/>
      <c r="Q3378" s="75"/>
      <c r="T3378" s="75"/>
      <c r="V3378" s="86"/>
      <c r="W3378" s="75"/>
      <c r="Z3378" s="75"/>
      <c r="AC3378" s="75"/>
      <c r="AF3378" s="75"/>
      <c r="AI3378" s="75"/>
      <c r="AL3378" s="75"/>
    </row>
    <row r="3379" spans="1:38" x14ac:dyDescent="0.2">
      <c r="A3379" s="31"/>
      <c r="B3379" s="83"/>
      <c r="D3379" s="86"/>
      <c r="E3379" s="75"/>
      <c r="G3379" s="86"/>
      <c r="H3379" s="75"/>
      <c r="J3379" s="86"/>
      <c r="K3379" s="75"/>
      <c r="M3379" s="86"/>
      <c r="N3379" s="75"/>
      <c r="P3379" s="86"/>
      <c r="Q3379" s="75"/>
      <c r="T3379" s="75"/>
      <c r="V3379" s="86"/>
      <c r="W3379" s="75"/>
      <c r="Z3379" s="75"/>
      <c r="AC3379" s="75"/>
      <c r="AF3379" s="75"/>
      <c r="AI3379" s="75"/>
      <c r="AL3379" s="75"/>
    </row>
    <row r="3380" spans="1:38" x14ac:dyDescent="0.2">
      <c r="A3380" s="31"/>
      <c r="B3380" s="83"/>
      <c r="D3380" s="86"/>
      <c r="E3380" s="75"/>
      <c r="G3380" s="86"/>
      <c r="H3380" s="75"/>
      <c r="J3380" s="86"/>
      <c r="K3380" s="75"/>
      <c r="M3380" s="86"/>
      <c r="N3380" s="75"/>
      <c r="P3380" s="86"/>
      <c r="Q3380" s="75"/>
      <c r="T3380" s="75"/>
      <c r="V3380" s="86"/>
      <c r="W3380" s="75"/>
      <c r="Z3380" s="75"/>
      <c r="AC3380" s="75"/>
      <c r="AF3380" s="75"/>
      <c r="AI3380" s="75"/>
      <c r="AL3380" s="75"/>
    </row>
    <row r="3381" spans="1:38" x14ac:dyDescent="0.2">
      <c r="A3381" s="31"/>
      <c r="B3381" s="83"/>
      <c r="D3381" s="86"/>
      <c r="E3381" s="75"/>
      <c r="G3381" s="86"/>
      <c r="H3381" s="75"/>
      <c r="J3381" s="86"/>
      <c r="K3381" s="75"/>
      <c r="M3381" s="86"/>
      <c r="N3381" s="75"/>
      <c r="P3381" s="86"/>
      <c r="Q3381" s="75"/>
      <c r="T3381" s="75"/>
      <c r="V3381" s="86"/>
      <c r="W3381" s="75"/>
      <c r="Z3381" s="75"/>
      <c r="AC3381" s="75"/>
      <c r="AF3381" s="75"/>
      <c r="AI3381" s="75"/>
      <c r="AL3381" s="75"/>
    </row>
    <row r="3382" spans="1:38" x14ac:dyDescent="0.2">
      <c r="A3382" s="31"/>
      <c r="B3382" s="83"/>
      <c r="D3382" s="86"/>
      <c r="E3382" s="75"/>
      <c r="G3382" s="86"/>
      <c r="H3382" s="75"/>
      <c r="J3382" s="86"/>
      <c r="K3382" s="75"/>
      <c r="M3382" s="86"/>
      <c r="N3382" s="75"/>
      <c r="P3382" s="86"/>
      <c r="Q3382" s="75"/>
      <c r="T3382" s="75"/>
      <c r="V3382" s="86"/>
      <c r="W3382" s="75"/>
      <c r="Z3382" s="75"/>
      <c r="AC3382" s="75"/>
      <c r="AF3382" s="75"/>
      <c r="AI3382" s="75"/>
      <c r="AL3382" s="75"/>
    </row>
    <row r="3383" spans="1:38" x14ac:dyDescent="0.2">
      <c r="A3383" s="31"/>
      <c r="B3383" s="83"/>
      <c r="D3383" s="86"/>
      <c r="E3383" s="75"/>
      <c r="G3383" s="86"/>
      <c r="H3383" s="75"/>
      <c r="J3383" s="86"/>
      <c r="K3383" s="75"/>
      <c r="M3383" s="86"/>
      <c r="N3383" s="75"/>
      <c r="P3383" s="86"/>
      <c r="Q3383" s="75"/>
      <c r="T3383" s="75"/>
      <c r="V3383" s="86"/>
      <c r="W3383" s="75"/>
      <c r="Z3383" s="75"/>
      <c r="AC3383" s="75"/>
      <c r="AF3383" s="75"/>
      <c r="AI3383" s="75"/>
      <c r="AL3383" s="75"/>
    </row>
    <row r="3384" spans="1:38" x14ac:dyDescent="0.2">
      <c r="A3384" s="31"/>
      <c r="B3384" s="83"/>
      <c r="D3384" s="86"/>
      <c r="E3384" s="75"/>
      <c r="G3384" s="86"/>
      <c r="H3384" s="75"/>
      <c r="J3384" s="86"/>
      <c r="K3384" s="75"/>
      <c r="M3384" s="86"/>
      <c r="N3384" s="75"/>
      <c r="P3384" s="86"/>
      <c r="Q3384" s="75"/>
      <c r="T3384" s="75"/>
      <c r="V3384" s="86"/>
      <c r="W3384" s="75"/>
      <c r="Z3384" s="75"/>
      <c r="AC3384" s="75"/>
      <c r="AF3384" s="75"/>
      <c r="AI3384" s="75"/>
      <c r="AL3384" s="75"/>
    </row>
    <row r="3385" spans="1:38" x14ac:dyDescent="0.2">
      <c r="A3385" s="31"/>
      <c r="B3385" s="83"/>
      <c r="D3385" s="86"/>
      <c r="E3385" s="75"/>
      <c r="G3385" s="86"/>
      <c r="H3385" s="75"/>
      <c r="J3385" s="86"/>
      <c r="K3385" s="75"/>
      <c r="M3385" s="86"/>
      <c r="N3385" s="75"/>
      <c r="P3385" s="86"/>
      <c r="Q3385" s="75"/>
      <c r="T3385" s="75"/>
      <c r="V3385" s="86"/>
      <c r="W3385" s="75"/>
      <c r="Z3385" s="75"/>
      <c r="AC3385" s="75"/>
      <c r="AF3385" s="75"/>
      <c r="AI3385" s="75"/>
      <c r="AL3385" s="75"/>
    </row>
    <row r="3386" spans="1:38" x14ac:dyDescent="0.2">
      <c r="A3386" s="31"/>
      <c r="B3386" s="83"/>
      <c r="D3386" s="86"/>
      <c r="E3386" s="75"/>
      <c r="G3386" s="86"/>
      <c r="H3386" s="75"/>
      <c r="J3386" s="86"/>
      <c r="K3386" s="75"/>
      <c r="M3386" s="86"/>
      <c r="N3386" s="75"/>
      <c r="P3386" s="86"/>
      <c r="Q3386" s="75"/>
      <c r="T3386" s="75"/>
      <c r="V3386" s="86"/>
      <c r="W3386" s="75"/>
      <c r="Z3386" s="75"/>
      <c r="AC3386" s="75"/>
      <c r="AF3386" s="75"/>
      <c r="AI3386" s="75"/>
      <c r="AL3386" s="75"/>
    </row>
    <row r="3387" spans="1:38" x14ac:dyDescent="0.2">
      <c r="A3387" s="31"/>
      <c r="B3387" s="83"/>
      <c r="D3387" s="86"/>
      <c r="E3387" s="75"/>
      <c r="G3387" s="86"/>
      <c r="H3387" s="75"/>
      <c r="J3387" s="86"/>
      <c r="K3387" s="75"/>
      <c r="M3387" s="86"/>
      <c r="N3387" s="75"/>
      <c r="P3387" s="86"/>
      <c r="Q3387" s="75"/>
      <c r="T3387" s="75"/>
      <c r="V3387" s="86"/>
      <c r="W3387" s="75"/>
      <c r="Z3387" s="75"/>
      <c r="AC3387" s="75"/>
      <c r="AF3387" s="75"/>
      <c r="AI3387" s="75"/>
      <c r="AL3387" s="75"/>
    </row>
    <row r="3388" spans="1:38" x14ac:dyDescent="0.2">
      <c r="A3388" s="31"/>
      <c r="B3388" s="83"/>
      <c r="D3388" s="86"/>
      <c r="E3388" s="75"/>
      <c r="G3388" s="86"/>
      <c r="H3388" s="75"/>
      <c r="J3388" s="86"/>
      <c r="K3388" s="75"/>
      <c r="M3388" s="86"/>
      <c r="N3388" s="75"/>
      <c r="P3388" s="86"/>
      <c r="Q3388" s="75"/>
      <c r="T3388" s="75"/>
      <c r="V3388" s="86"/>
      <c r="W3388" s="75"/>
      <c r="Z3388" s="75"/>
      <c r="AC3388" s="75"/>
      <c r="AF3388" s="75"/>
      <c r="AI3388" s="75"/>
    </row>
    <row r="3389" spans="1:38" x14ac:dyDescent="0.2">
      <c r="A3389" s="31"/>
      <c r="B3389" s="83"/>
      <c r="D3389" s="86"/>
      <c r="E3389" s="75"/>
      <c r="G3389" s="86"/>
      <c r="H3389" s="75"/>
      <c r="J3389" s="86"/>
      <c r="K3389" s="75"/>
      <c r="M3389" s="86"/>
      <c r="N3389" s="75"/>
      <c r="P3389" s="86"/>
      <c r="Q3389" s="75"/>
      <c r="T3389" s="75"/>
      <c r="V3389" s="86"/>
      <c r="W3389" s="75"/>
      <c r="Z3389" s="75"/>
      <c r="AC3389" s="75"/>
      <c r="AF3389" s="75"/>
      <c r="AI3389" s="75"/>
    </row>
    <row r="3390" spans="1:38" x14ac:dyDescent="0.2">
      <c r="A3390" s="31"/>
      <c r="B3390" s="83"/>
      <c r="D3390" s="86"/>
      <c r="E3390" s="75"/>
      <c r="G3390" s="86"/>
      <c r="H3390" s="75"/>
      <c r="J3390" s="86"/>
      <c r="K3390" s="75"/>
      <c r="M3390" s="86"/>
      <c r="N3390" s="75"/>
      <c r="P3390" s="86"/>
      <c r="Q3390" s="75"/>
      <c r="T3390" s="75"/>
      <c r="V3390" s="86"/>
      <c r="W3390" s="75"/>
      <c r="Z3390" s="75"/>
      <c r="AC3390" s="75"/>
      <c r="AF3390" s="75"/>
      <c r="AI3390" s="75"/>
    </row>
    <row r="3391" spans="1:38" x14ac:dyDescent="0.2">
      <c r="A3391" s="31"/>
      <c r="B3391" s="83"/>
      <c r="D3391" s="86"/>
      <c r="E3391" s="75"/>
      <c r="G3391" s="86"/>
      <c r="H3391" s="75"/>
      <c r="J3391" s="86"/>
      <c r="K3391" s="75"/>
      <c r="M3391" s="86"/>
      <c r="N3391" s="75"/>
      <c r="P3391" s="86"/>
      <c r="Q3391" s="75"/>
      <c r="T3391" s="75"/>
      <c r="V3391" s="86"/>
      <c r="W3391" s="75"/>
      <c r="Z3391" s="75"/>
      <c r="AC3391" s="75"/>
      <c r="AF3391" s="75"/>
      <c r="AI3391" s="75"/>
    </row>
    <row r="3392" spans="1:38" x14ac:dyDescent="0.2">
      <c r="A3392" s="31"/>
      <c r="B3392" s="83"/>
      <c r="D3392" s="86"/>
      <c r="E3392" s="75"/>
      <c r="G3392" s="86"/>
      <c r="H3392" s="75"/>
      <c r="J3392" s="86"/>
      <c r="K3392" s="75"/>
      <c r="M3392" s="86"/>
      <c r="N3392" s="75"/>
      <c r="P3392" s="86"/>
      <c r="Q3392" s="75"/>
      <c r="T3392" s="75"/>
      <c r="V3392" s="86"/>
      <c r="W3392" s="75"/>
      <c r="Z3392" s="75"/>
      <c r="AC3392" s="75"/>
      <c r="AF3392" s="75"/>
      <c r="AI3392" s="75"/>
    </row>
    <row r="3393" spans="1:35" x14ac:dyDescent="0.2">
      <c r="A3393" s="31"/>
      <c r="B3393" s="83"/>
      <c r="D3393" s="86"/>
      <c r="E3393" s="75"/>
      <c r="G3393" s="86"/>
      <c r="H3393" s="75"/>
      <c r="J3393" s="86"/>
      <c r="K3393" s="75"/>
      <c r="M3393" s="86"/>
      <c r="N3393" s="75"/>
      <c r="P3393" s="86"/>
      <c r="Q3393" s="75"/>
      <c r="T3393" s="75"/>
      <c r="V3393" s="86"/>
      <c r="W3393" s="75"/>
      <c r="Z3393" s="75"/>
      <c r="AC3393" s="75"/>
      <c r="AF3393" s="75"/>
      <c r="AI3393" s="75"/>
    </row>
    <row r="3394" spans="1:35" x14ac:dyDescent="0.2">
      <c r="A3394" s="31"/>
      <c r="B3394" s="83"/>
      <c r="D3394" s="86"/>
      <c r="E3394" s="75"/>
      <c r="G3394" s="86"/>
      <c r="H3394" s="75"/>
      <c r="J3394" s="86"/>
      <c r="K3394" s="75"/>
      <c r="M3394" s="86"/>
      <c r="N3394" s="75"/>
      <c r="P3394" s="86"/>
      <c r="Q3394" s="75"/>
      <c r="T3394" s="75"/>
      <c r="V3394" s="86"/>
      <c r="W3394" s="75"/>
      <c r="Z3394" s="75"/>
      <c r="AC3394" s="75"/>
      <c r="AF3394" s="75"/>
      <c r="AI3394" s="75"/>
    </row>
    <row r="3395" spans="1:35" x14ac:dyDescent="0.2">
      <c r="A3395" s="31"/>
      <c r="B3395" s="83"/>
      <c r="D3395" s="86"/>
      <c r="E3395" s="75"/>
      <c r="G3395" s="86"/>
      <c r="H3395" s="75"/>
      <c r="J3395" s="86"/>
      <c r="K3395" s="75"/>
      <c r="M3395" s="86"/>
      <c r="N3395" s="75"/>
      <c r="P3395" s="86"/>
      <c r="Q3395" s="75"/>
      <c r="T3395" s="75"/>
      <c r="V3395" s="86"/>
      <c r="W3395" s="75"/>
      <c r="Z3395" s="75"/>
      <c r="AC3395" s="75"/>
      <c r="AF3395" s="75"/>
      <c r="AI3395" s="75"/>
    </row>
    <row r="3396" spans="1:35" x14ac:dyDescent="0.2">
      <c r="A3396" s="31"/>
      <c r="B3396" s="83"/>
      <c r="D3396" s="86"/>
      <c r="E3396" s="75"/>
      <c r="G3396" s="86"/>
      <c r="H3396" s="75"/>
      <c r="J3396" s="86"/>
      <c r="K3396" s="75"/>
      <c r="M3396" s="86"/>
      <c r="N3396" s="75"/>
      <c r="P3396" s="86"/>
      <c r="Q3396" s="75"/>
      <c r="T3396" s="75"/>
      <c r="V3396" s="86"/>
      <c r="W3396" s="75"/>
      <c r="Z3396" s="75"/>
      <c r="AC3396" s="75"/>
      <c r="AF3396" s="75"/>
      <c r="AI3396" s="75"/>
    </row>
    <row r="3397" spans="1:35" x14ac:dyDescent="0.2">
      <c r="A3397" s="31"/>
      <c r="B3397" s="83"/>
      <c r="D3397" s="86"/>
      <c r="E3397" s="75"/>
      <c r="G3397" s="86"/>
      <c r="H3397" s="75"/>
      <c r="J3397" s="86"/>
      <c r="K3397" s="75"/>
      <c r="M3397" s="86"/>
      <c r="N3397" s="75"/>
      <c r="P3397" s="86"/>
      <c r="Q3397" s="75"/>
      <c r="T3397" s="75"/>
      <c r="V3397" s="86"/>
      <c r="W3397" s="75"/>
      <c r="Z3397" s="75"/>
      <c r="AC3397" s="75"/>
      <c r="AF3397" s="75"/>
      <c r="AI3397" s="75"/>
    </row>
    <row r="3398" spans="1:35" x14ac:dyDescent="0.2">
      <c r="A3398" s="31"/>
      <c r="B3398" s="83"/>
      <c r="D3398" s="86"/>
      <c r="E3398" s="75"/>
      <c r="G3398" s="86"/>
      <c r="H3398" s="75"/>
      <c r="J3398" s="86"/>
      <c r="K3398" s="75"/>
      <c r="M3398" s="86"/>
      <c r="N3398" s="75"/>
      <c r="P3398" s="86"/>
      <c r="Q3398" s="75"/>
      <c r="T3398" s="75"/>
      <c r="V3398" s="86"/>
      <c r="W3398" s="75"/>
      <c r="Z3398" s="75"/>
      <c r="AC3398" s="75"/>
      <c r="AF3398" s="75"/>
      <c r="AI3398" s="75"/>
    </row>
    <row r="3399" spans="1:35" x14ac:dyDescent="0.2">
      <c r="A3399" s="31"/>
      <c r="B3399" s="83"/>
      <c r="D3399" s="86"/>
      <c r="E3399" s="75"/>
      <c r="G3399" s="86"/>
      <c r="H3399" s="75"/>
      <c r="J3399" s="86"/>
      <c r="K3399" s="75"/>
      <c r="M3399" s="86"/>
      <c r="N3399" s="75"/>
      <c r="P3399" s="86"/>
      <c r="Q3399" s="75"/>
      <c r="T3399" s="75"/>
      <c r="V3399" s="86"/>
      <c r="W3399" s="75"/>
      <c r="Z3399" s="75"/>
    </row>
    <row r="3400" spans="1:35" x14ac:dyDescent="0.2">
      <c r="A3400" s="31"/>
      <c r="B3400" s="83"/>
      <c r="D3400" s="86"/>
      <c r="E3400" s="75"/>
      <c r="G3400" s="86"/>
      <c r="H3400" s="75"/>
      <c r="J3400" s="86"/>
      <c r="K3400" s="75"/>
      <c r="M3400" s="86"/>
      <c r="N3400" s="75"/>
      <c r="P3400" s="86"/>
      <c r="Q3400" s="75"/>
      <c r="T3400" s="75"/>
      <c r="V3400" s="86"/>
      <c r="W3400" s="75"/>
      <c r="Z3400" s="75"/>
    </row>
    <row r="3401" spans="1:35" x14ac:dyDescent="0.2">
      <c r="A3401" s="31"/>
      <c r="B3401" s="83"/>
      <c r="D3401" s="86"/>
      <c r="E3401" s="75"/>
      <c r="G3401" s="86"/>
      <c r="H3401" s="75"/>
      <c r="J3401" s="86"/>
      <c r="K3401" s="75"/>
      <c r="M3401" s="86"/>
      <c r="N3401" s="75"/>
      <c r="P3401" s="86"/>
      <c r="Q3401" s="75"/>
      <c r="T3401" s="75"/>
      <c r="V3401" s="86"/>
      <c r="W3401" s="75"/>
      <c r="Z3401" s="75"/>
    </row>
    <row r="3402" spans="1:35" x14ac:dyDescent="0.2">
      <c r="A3402" s="31"/>
      <c r="B3402" s="83"/>
      <c r="D3402" s="86"/>
      <c r="E3402" s="75"/>
      <c r="G3402" s="86"/>
      <c r="H3402" s="75"/>
      <c r="J3402" s="86"/>
      <c r="K3402" s="75"/>
      <c r="M3402" s="86"/>
      <c r="N3402" s="75"/>
      <c r="P3402" s="86"/>
      <c r="Q3402" s="75"/>
      <c r="T3402" s="75"/>
      <c r="V3402" s="86"/>
      <c r="W3402" s="75"/>
      <c r="Z3402" s="75"/>
    </row>
    <row r="3403" spans="1:35" x14ac:dyDescent="0.2">
      <c r="A3403" s="31"/>
      <c r="B3403" s="83"/>
      <c r="D3403" s="86"/>
      <c r="E3403" s="75"/>
      <c r="G3403" s="86"/>
      <c r="H3403" s="75"/>
      <c r="J3403" s="86"/>
      <c r="K3403" s="75"/>
      <c r="M3403" s="86"/>
      <c r="N3403" s="75"/>
      <c r="P3403" s="86"/>
      <c r="Q3403" s="75"/>
      <c r="T3403" s="75"/>
      <c r="V3403" s="75"/>
      <c r="W3403" s="75"/>
      <c r="Z3403" s="75"/>
    </row>
    <row r="3404" spans="1:35" x14ac:dyDescent="0.2">
      <c r="A3404" s="31"/>
      <c r="B3404" s="83"/>
      <c r="D3404" s="86"/>
      <c r="E3404" s="75"/>
      <c r="G3404" s="86"/>
      <c r="H3404" s="75"/>
      <c r="J3404" s="86"/>
      <c r="K3404" s="75"/>
      <c r="M3404" s="86"/>
      <c r="N3404" s="75"/>
      <c r="P3404" s="86"/>
      <c r="Q3404" s="75"/>
      <c r="T3404" s="75"/>
      <c r="V3404" s="76">
        <v>1</v>
      </c>
      <c r="W3404" s="76">
        <v>1</v>
      </c>
      <c r="Z3404" s="75"/>
    </row>
    <row r="3405" spans="1:35" x14ac:dyDescent="0.2">
      <c r="A3405" s="31"/>
      <c r="B3405" s="83"/>
      <c r="D3405" s="86"/>
      <c r="E3405" s="75"/>
      <c r="G3405" s="86"/>
      <c r="H3405" s="75"/>
      <c r="J3405" s="75"/>
      <c r="K3405" s="75"/>
      <c r="M3405" s="75"/>
      <c r="N3405" s="75"/>
      <c r="P3405" s="86"/>
      <c r="Q3405" s="75"/>
      <c r="T3405" s="75"/>
      <c r="Z3405" s="75"/>
    </row>
    <row r="3406" spans="1:35" x14ac:dyDescent="0.2">
      <c r="A3406" s="31"/>
      <c r="B3406" s="83"/>
      <c r="D3406" s="86"/>
      <c r="E3406" s="75"/>
      <c r="G3406" s="86"/>
      <c r="H3406" s="75"/>
      <c r="J3406" s="76">
        <v>1</v>
      </c>
      <c r="K3406" s="76">
        <v>1</v>
      </c>
      <c r="M3406" s="76">
        <v>1</v>
      </c>
      <c r="N3406" s="76">
        <v>1</v>
      </c>
      <c r="P3406" s="86"/>
      <c r="Q3406" s="75"/>
      <c r="T3406" s="75"/>
      <c r="Z3406" s="75"/>
    </row>
    <row r="3407" spans="1:35" x14ac:dyDescent="0.2">
      <c r="A3407" s="31"/>
      <c r="B3407" s="83"/>
      <c r="D3407" s="86"/>
      <c r="E3407" s="75"/>
      <c r="G3407" s="86"/>
      <c r="H3407" s="75"/>
      <c r="P3407" s="86"/>
      <c r="Q3407" s="75"/>
      <c r="T3407" s="75"/>
      <c r="Z3407" s="75"/>
    </row>
    <row r="3408" spans="1:35" x14ac:dyDescent="0.2">
      <c r="A3408" s="31"/>
      <c r="B3408" s="83"/>
      <c r="D3408" s="86"/>
      <c r="E3408" s="75"/>
      <c r="G3408" s="86"/>
      <c r="H3408" s="75"/>
      <c r="P3408" s="86"/>
      <c r="Q3408" s="75"/>
      <c r="T3408" s="75"/>
      <c r="Z3408" s="75"/>
    </row>
    <row r="3409" spans="1:26" x14ac:dyDescent="0.2">
      <c r="A3409" s="31"/>
      <c r="B3409" s="83"/>
      <c r="D3409" s="86"/>
      <c r="E3409" s="75"/>
      <c r="G3409" s="86"/>
      <c r="H3409" s="75"/>
      <c r="P3409" s="86"/>
      <c r="Q3409" s="75"/>
      <c r="T3409" s="75"/>
      <c r="Z3409" s="75"/>
    </row>
    <row r="3410" spans="1:26" x14ac:dyDescent="0.2">
      <c r="A3410" s="31"/>
      <c r="B3410" s="83"/>
      <c r="D3410" s="86"/>
      <c r="E3410" s="75"/>
      <c r="G3410" s="86"/>
      <c r="H3410" s="75"/>
      <c r="P3410" s="86"/>
      <c r="Q3410" s="75"/>
      <c r="T3410" s="75"/>
      <c r="Z3410" s="75"/>
    </row>
    <row r="3411" spans="1:26" x14ac:dyDescent="0.2">
      <c r="A3411" s="31"/>
      <c r="B3411" s="83"/>
      <c r="D3411" s="86"/>
      <c r="E3411" s="75"/>
      <c r="G3411" s="86"/>
      <c r="H3411" s="75"/>
      <c r="P3411" s="86"/>
      <c r="Q3411" s="75"/>
      <c r="T3411" s="75"/>
      <c r="Z3411" s="75"/>
    </row>
    <row r="3412" spans="1:26" x14ac:dyDescent="0.2">
      <c r="A3412" s="31"/>
      <c r="B3412" s="83"/>
      <c r="D3412" s="86"/>
      <c r="E3412" s="75"/>
      <c r="G3412" s="86"/>
      <c r="H3412" s="75"/>
      <c r="P3412" s="86"/>
      <c r="Q3412" s="75"/>
      <c r="T3412" s="75"/>
      <c r="Z3412" s="75"/>
    </row>
    <row r="3413" spans="1:26" x14ac:dyDescent="0.2">
      <c r="A3413" s="31"/>
      <c r="B3413" s="83"/>
      <c r="D3413" s="86"/>
      <c r="E3413" s="75"/>
      <c r="G3413" s="86"/>
      <c r="H3413" s="75"/>
      <c r="P3413" s="86"/>
      <c r="Q3413" s="75"/>
      <c r="T3413" s="75"/>
      <c r="Z3413" s="75"/>
    </row>
    <row r="3414" spans="1:26" x14ac:dyDescent="0.2">
      <c r="A3414" s="31"/>
      <c r="B3414" s="83"/>
      <c r="D3414" s="86"/>
      <c r="E3414" s="75"/>
      <c r="G3414" s="86"/>
      <c r="H3414" s="75"/>
      <c r="P3414" s="86"/>
      <c r="Q3414" s="75"/>
      <c r="T3414" s="75"/>
      <c r="Z3414" s="75"/>
    </row>
    <row r="3415" spans="1:26" x14ac:dyDescent="0.2">
      <c r="A3415" s="31"/>
      <c r="B3415" s="83"/>
      <c r="D3415" s="86"/>
      <c r="E3415" s="75"/>
      <c r="G3415" s="86"/>
      <c r="H3415" s="75"/>
      <c r="P3415" s="86"/>
      <c r="Q3415" s="75"/>
      <c r="T3415" s="75"/>
      <c r="Z3415" s="75"/>
    </row>
    <row r="3416" spans="1:26" x14ac:dyDescent="0.2">
      <c r="A3416" s="31"/>
      <c r="B3416" s="83"/>
      <c r="D3416" s="86"/>
      <c r="E3416" s="75"/>
      <c r="G3416" s="86"/>
      <c r="H3416" s="75"/>
      <c r="P3416" s="86"/>
      <c r="Q3416" s="75"/>
      <c r="T3416" s="75"/>
      <c r="Z3416" s="75"/>
    </row>
    <row r="3417" spans="1:26" x14ac:dyDescent="0.2">
      <c r="A3417" s="31"/>
      <c r="B3417" s="83"/>
      <c r="D3417" s="86"/>
      <c r="E3417" s="75"/>
      <c r="G3417" s="75"/>
      <c r="H3417" s="75"/>
      <c r="P3417" s="86"/>
      <c r="Q3417" s="75"/>
      <c r="T3417" s="75"/>
      <c r="Z3417" s="75"/>
    </row>
    <row r="3418" spans="1:26" x14ac:dyDescent="0.2">
      <c r="A3418" s="31"/>
      <c r="B3418" s="83"/>
      <c r="D3418" s="86"/>
      <c r="E3418" s="75"/>
      <c r="G3418" s="76">
        <v>1</v>
      </c>
      <c r="H3418" s="76">
        <v>1</v>
      </c>
      <c r="P3418" s="86"/>
      <c r="Q3418" s="75"/>
      <c r="T3418" s="75"/>
      <c r="Z3418" s="75"/>
    </row>
    <row r="3419" spans="1:26" x14ac:dyDescent="0.2">
      <c r="A3419" s="31"/>
      <c r="B3419" s="83"/>
      <c r="D3419" s="86"/>
      <c r="E3419" s="75"/>
      <c r="P3419" s="86"/>
      <c r="Q3419" s="75"/>
      <c r="T3419" s="75"/>
      <c r="Z3419" s="75"/>
    </row>
    <row r="3420" spans="1:26" x14ac:dyDescent="0.2">
      <c r="A3420" s="31"/>
      <c r="B3420" s="83"/>
      <c r="D3420" s="86"/>
      <c r="E3420" s="75"/>
      <c r="P3420" s="86"/>
      <c r="Q3420" s="75"/>
      <c r="T3420" s="75"/>
      <c r="Z3420" s="75"/>
    </row>
    <row r="3421" spans="1:26" x14ac:dyDescent="0.2">
      <c r="A3421" s="31"/>
      <c r="B3421" s="83"/>
      <c r="D3421" s="86"/>
      <c r="E3421" s="75"/>
      <c r="P3421" s="86"/>
      <c r="Q3421" s="75"/>
      <c r="T3421" s="75"/>
      <c r="Z3421" s="75"/>
    </row>
    <row r="3422" spans="1:26" x14ac:dyDescent="0.2">
      <c r="A3422" s="31"/>
      <c r="B3422" s="83"/>
      <c r="D3422" s="86"/>
      <c r="E3422" s="75"/>
      <c r="P3422" s="86"/>
      <c r="Q3422" s="75"/>
      <c r="T3422" s="75"/>
      <c r="Z3422" s="75"/>
    </row>
    <row r="3423" spans="1:26" x14ac:dyDescent="0.2">
      <c r="A3423" s="31"/>
      <c r="B3423" s="83"/>
      <c r="D3423" s="86"/>
      <c r="E3423" s="75"/>
      <c r="P3423" s="86"/>
      <c r="Q3423" s="75"/>
      <c r="T3423" s="75"/>
      <c r="Z3423" s="75"/>
    </row>
    <row r="3424" spans="1:26" x14ac:dyDescent="0.2">
      <c r="A3424" s="31"/>
      <c r="B3424" s="83"/>
      <c r="D3424" s="86"/>
      <c r="E3424" s="75"/>
      <c r="P3424" s="86"/>
      <c r="Q3424" s="75"/>
      <c r="T3424" s="75"/>
      <c r="Z3424" s="75"/>
    </row>
    <row r="3425" spans="1:26" x14ac:dyDescent="0.2">
      <c r="A3425" s="31"/>
      <c r="B3425" s="83"/>
      <c r="D3425" s="86"/>
      <c r="E3425" s="75"/>
      <c r="P3425" s="86"/>
      <c r="Q3425" s="75"/>
      <c r="T3425" s="75"/>
      <c r="Z3425" s="75"/>
    </row>
    <row r="3426" spans="1:26" x14ac:dyDescent="0.2">
      <c r="A3426" s="31"/>
      <c r="B3426" s="83"/>
      <c r="D3426" s="86"/>
      <c r="E3426" s="75"/>
      <c r="P3426" s="86"/>
      <c r="Q3426" s="75"/>
      <c r="T3426" s="75"/>
      <c r="Z3426" s="75"/>
    </row>
    <row r="3427" spans="1:26" x14ac:dyDescent="0.2">
      <c r="A3427" s="31"/>
      <c r="B3427" s="83"/>
      <c r="D3427" s="86"/>
      <c r="E3427" s="75"/>
      <c r="P3427" s="86"/>
      <c r="Q3427" s="75"/>
      <c r="T3427" s="75"/>
      <c r="Z3427" s="75"/>
    </row>
    <row r="3428" spans="1:26" x14ac:dyDescent="0.2">
      <c r="A3428" s="31"/>
      <c r="B3428" s="83"/>
      <c r="D3428" s="86"/>
      <c r="E3428" s="75"/>
      <c r="P3428" s="86"/>
      <c r="Q3428" s="75"/>
      <c r="T3428" s="75"/>
      <c r="Z3428" s="75"/>
    </row>
    <row r="3429" spans="1:26" x14ac:dyDescent="0.2">
      <c r="A3429" s="31"/>
      <c r="B3429" s="83"/>
      <c r="D3429" s="86"/>
      <c r="E3429" s="75"/>
      <c r="P3429" s="86"/>
      <c r="Q3429" s="75"/>
      <c r="T3429" s="75"/>
      <c r="Z3429" s="75"/>
    </row>
    <row r="3430" spans="1:26" x14ac:dyDescent="0.2">
      <c r="A3430" s="31"/>
      <c r="B3430" s="83"/>
      <c r="D3430" s="86"/>
      <c r="E3430" s="75"/>
      <c r="P3430" s="86"/>
      <c r="Q3430" s="75"/>
      <c r="T3430" s="75"/>
      <c r="Z3430" s="75"/>
    </row>
    <row r="3431" spans="1:26" x14ac:dyDescent="0.2">
      <c r="A3431" s="31"/>
      <c r="B3431" s="83"/>
      <c r="D3431" s="86"/>
      <c r="E3431" s="75"/>
      <c r="P3431" s="86"/>
      <c r="Q3431" s="75"/>
      <c r="T3431" s="75"/>
      <c r="Z3431" s="75"/>
    </row>
    <row r="3432" spans="1:26" x14ac:dyDescent="0.2">
      <c r="A3432" s="31"/>
      <c r="B3432" s="83"/>
      <c r="D3432" s="86"/>
      <c r="E3432" s="75"/>
      <c r="P3432" s="86"/>
      <c r="Q3432" s="75"/>
      <c r="T3432" s="75"/>
      <c r="Z3432" s="75"/>
    </row>
    <row r="3433" spans="1:26" x14ac:dyDescent="0.2">
      <c r="A3433" s="31"/>
      <c r="B3433" s="83"/>
      <c r="D3433" s="86"/>
      <c r="E3433" s="75"/>
      <c r="P3433" s="86"/>
      <c r="Q3433" s="75"/>
      <c r="T3433" s="75"/>
    </row>
    <row r="3434" spans="1:26" x14ac:dyDescent="0.2">
      <c r="A3434" s="31"/>
      <c r="B3434" s="83"/>
      <c r="D3434" s="86"/>
      <c r="E3434" s="75"/>
      <c r="P3434" s="86"/>
      <c r="Q3434" s="75"/>
      <c r="T3434" s="75"/>
    </row>
    <row r="3435" spans="1:26" x14ac:dyDescent="0.2">
      <c r="A3435" s="31"/>
      <c r="B3435" s="83"/>
      <c r="D3435" s="86"/>
      <c r="E3435" s="75"/>
      <c r="P3435" s="86"/>
      <c r="Q3435" s="75"/>
      <c r="T3435" s="75"/>
    </row>
    <row r="3436" spans="1:26" x14ac:dyDescent="0.2">
      <c r="A3436" s="31"/>
      <c r="B3436" s="83"/>
      <c r="D3436" s="86"/>
      <c r="E3436" s="75"/>
      <c r="P3436" s="86"/>
      <c r="Q3436" s="75"/>
      <c r="T3436" s="75"/>
    </row>
    <row r="3437" spans="1:26" x14ac:dyDescent="0.2">
      <c r="A3437" s="31"/>
      <c r="B3437" s="83"/>
      <c r="D3437" s="86"/>
      <c r="E3437" s="75"/>
      <c r="P3437" s="86"/>
      <c r="Q3437" s="75"/>
      <c r="T3437" s="75"/>
    </row>
    <row r="3438" spans="1:26" x14ac:dyDescent="0.2">
      <c r="A3438" s="31"/>
      <c r="B3438" s="83"/>
      <c r="D3438" s="86"/>
      <c r="E3438" s="75"/>
      <c r="P3438" s="86"/>
      <c r="Q3438" s="75"/>
      <c r="T3438" s="75"/>
    </row>
    <row r="3439" spans="1:26" x14ac:dyDescent="0.2">
      <c r="A3439" s="31"/>
      <c r="B3439" s="83"/>
      <c r="D3439" s="86"/>
      <c r="E3439" s="75"/>
      <c r="P3439" s="86"/>
      <c r="Q3439" s="75"/>
      <c r="T3439" s="75"/>
    </row>
    <row r="3440" spans="1:26" x14ac:dyDescent="0.2">
      <c r="A3440" s="31"/>
      <c r="B3440" s="83"/>
      <c r="D3440" s="86"/>
      <c r="E3440" s="75"/>
      <c r="P3440" s="86"/>
      <c r="Q3440" s="75"/>
      <c r="T3440" s="75"/>
    </row>
    <row r="3441" spans="1:20" x14ac:dyDescent="0.2">
      <c r="A3441" s="31"/>
      <c r="B3441" s="83"/>
      <c r="D3441" s="86"/>
      <c r="E3441" s="75"/>
      <c r="P3441" s="86"/>
      <c r="Q3441" s="75"/>
      <c r="T3441" s="75"/>
    </row>
    <row r="3442" spans="1:20" x14ac:dyDescent="0.2">
      <c r="A3442" s="31"/>
      <c r="B3442" s="83"/>
      <c r="D3442" s="86"/>
      <c r="E3442" s="75"/>
      <c r="P3442" s="86"/>
      <c r="Q3442" s="75"/>
      <c r="T3442" s="75"/>
    </row>
    <row r="3443" spans="1:20" x14ac:dyDescent="0.2">
      <c r="A3443" s="31"/>
      <c r="B3443" s="83"/>
      <c r="D3443" s="86"/>
      <c r="E3443" s="75"/>
      <c r="P3443" s="86"/>
      <c r="Q3443" s="75"/>
      <c r="T3443" s="75"/>
    </row>
    <row r="3444" spans="1:20" x14ac:dyDescent="0.2">
      <c r="A3444" s="31"/>
      <c r="B3444" s="83"/>
      <c r="D3444" s="86"/>
      <c r="E3444" s="75"/>
      <c r="P3444" s="86"/>
      <c r="Q3444" s="75"/>
      <c r="T3444" s="75"/>
    </row>
    <row r="3445" spans="1:20" x14ac:dyDescent="0.2">
      <c r="A3445" s="31"/>
      <c r="B3445" s="83"/>
      <c r="D3445" s="86"/>
      <c r="E3445" s="75"/>
      <c r="P3445" s="86"/>
      <c r="Q3445" s="75"/>
      <c r="T3445" s="75"/>
    </row>
    <row r="3446" spans="1:20" x14ac:dyDescent="0.2">
      <c r="A3446" s="31"/>
      <c r="B3446" s="83"/>
      <c r="D3446" s="86"/>
      <c r="E3446" s="75"/>
      <c r="P3446" s="86"/>
      <c r="Q3446" s="75"/>
      <c r="T3446" s="75"/>
    </row>
    <row r="3447" spans="1:20" x14ac:dyDescent="0.2">
      <c r="A3447" s="31"/>
      <c r="B3447" s="83"/>
      <c r="D3447" s="86"/>
      <c r="E3447" s="75"/>
      <c r="P3447" s="86"/>
      <c r="Q3447" s="75"/>
      <c r="T3447" s="75"/>
    </row>
    <row r="3448" spans="1:20" x14ac:dyDescent="0.2">
      <c r="A3448" s="31"/>
      <c r="B3448" s="83"/>
      <c r="D3448" s="86"/>
      <c r="E3448" s="75"/>
      <c r="P3448" s="86"/>
      <c r="Q3448" s="75"/>
      <c r="T3448" s="75"/>
    </row>
    <row r="3449" spans="1:20" x14ac:dyDescent="0.2">
      <c r="A3449" s="31"/>
      <c r="B3449" s="83"/>
      <c r="D3449" s="86"/>
      <c r="E3449" s="75"/>
      <c r="P3449" s="86"/>
      <c r="Q3449" s="75"/>
      <c r="T3449" s="75"/>
    </row>
    <row r="3450" spans="1:20" x14ac:dyDescent="0.2">
      <c r="A3450" s="31"/>
      <c r="B3450" s="83"/>
      <c r="D3450" s="86"/>
      <c r="E3450" s="75"/>
      <c r="P3450" s="86"/>
      <c r="Q3450" s="75"/>
      <c r="T3450" s="75"/>
    </row>
    <row r="3451" spans="1:20" x14ac:dyDescent="0.2">
      <c r="A3451" s="31"/>
      <c r="B3451" s="83"/>
      <c r="D3451" s="86"/>
      <c r="E3451" s="75"/>
      <c r="P3451" s="86"/>
      <c r="Q3451" s="75"/>
      <c r="T3451" s="75"/>
    </row>
    <row r="3452" spans="1:20" x14ac:dyDescent="0.2">
      <c r="A3452" s="31"/>
      <c r="B3452" s="83"/>
      <c r="D3452" s="86"/>
      <c r="E3452" s="75"/>
      <c r="P3452" s="86"/>
      <c r="Q3452" s="75"/>
      <c r="T3452" s="75"/>
    </row>
    <row r="3453" spans="1:20" x14ac:dyDescent="0.2">
      <c r="A3453" s="31"/>
      <c r="B3453" s="83"/>
      <c r="D3453" s="86"/>
      <c r="E3453" s="75"/>
      <c r="P3453" s="86"/>
      <c r="Q3453" s="75"/>
      <c r="T3453" s="75"/>
    </row>
    <row r="3454" spans="1:20" x14ac:dyDescent="0.2">
      <c r="A3454" s="31"/>
      <c r="B3454" s="83"/>
      <c r="D3454" s="86"/>
      <c r="E3454" s="75"/>
      <c r="P3454" s="86"/>
      <c r="Q3454" s="75"/>
      <c r="T3454" s="75"/>
    </row>
    <row r="3455" spans="1:20" x14ac:dyDescent="0.2">
      <c r="A3455" s="31"/>
      <c r="B3455" s="83"/>
      <c r="D3455" s="86"/>
      <c r="E3455" s="75"/>
      <c r="P3455" s="86"/>
      <c r="Q3455" s="75"/>
      <c r="T3455" s="75"/>
    </row>
    <row r="3456" spans="1:20" x14ac:dyDescent="0.2">
      <c r="A3456" s="31"/>
      <c r="B3456" s="83"/>
      <c r="D3456" s="86"/>
      <c r="E3456" s="75"/>
      <c r="P3456" s="86"/>
      <c r="Q3456" s="75"/>
      <c r="T3456" s="75"/>
    </row>
    <row r="3457" spans="1:20" x14ac:dyDescent="0.2">
      <c r="A3457" s="31"/>
      <c r="B3457" s="83"/>
      <c r="D3457" s="86"/>
      <c r="E3457" s="75"/>
      <c r="P3457" s="86"/>
      <c r="Q3457" s="75"/>
      <c r="T3457" s="75"/>
    </row>
    <row r="3458" spans="1:20" x14ac:dyDescent="0.2">
      <c r="A3458" s="31"/>
      <c r="B3458" s="83"/>
      <c r="D3458" s="86"/>
      <c r="E3458" s="75"/>
      <c r="P3458" s="86"/>
      <c r="Q3458" s="75"/>
      <c r="T3458" s="75"/>
    </row>
    <row r="3459" spans="1:20" x14ac:dyDescent="0.2">
      <c r="A3459" s="31"/>
      <c r="B3459" s="83"/>
      <c r="D3459" s="86"/>
      <c r="E3459" s="75"/>
      <c r="P3459" s="86"/>
      <c r="Q3459" s="75"/>
      <c r="T3459" s="75"/>
    </row>
    <row r="3460" spans="1:20" x14ac:dyDescent="0.2">
      <c r="A3460" s="31"/>
      <c r="B3460" s="83"/>
      <c r="D3460" s="86"/>
      <c r="E3460" s="75"/>
      <c r="P3460" s="86"/>
      <c r="Q3460" s="75"/>
      <c r="T3460" s="75"/>
    </row>
    <row r="3461" spans="1:20" x14ac:dyDescent="0.2">
      <c r="A3461" s="31"/>
      <c r="B3461" s="83"/>
      <c r="D3461" s="86"/>
      <c r="E3461" s="75"/>
      <c r="P3461" s="86"/>
      <c r="Q3461" s="75"/>
      <c r="T3461" s="75"/>
    </row>
    <row r="3462" spans="1:20" x14ac:dyDescent="0.2">
      <c r="A3462" s="31"/>
      <c r="B3462" s="83"/>
      <c r="D3462" s="86"/>
      <c r="E3462" s="75"/>
      <c r="P3462" s="86"/>
      <c r="Q3462" s="75"/>
      <c r="T3462" s="75"/>
    </row>
    <row r="3463" spans="1:20" x14ac:dyDescent="0.2">
      <c r="A3463" s="31"/>
      <c r="B3463" s="83"/>
      <c r="D3463" s="86"/>
      <c r="E3463" s="75"/>
      <c r="P3463" s="86"/>
      <c r="Q3463" s="75"/>
      <c r="T3463" s="75"/>
    </row>
    <row r="3464" spans="1:20" x14ac:dyDescent="0.2">
      <c r="A3464" s="31"/>
      <c r="B3464" s="83"/>
      <c r="D3464" s="86"/>
      <c r="E3464" s="75"/>
      <c r="P3464" s="86"/>
      <c r="Q3464" s="75"/>
      <c r="T3464" s="75"/>
    </row>
    <row r="3465" spans="1:20" x14ac:dyDescent="0.2">
      <c r="A3465" s="31"/>
      <c r="B3465" s="83"/>
      <c r="D3465" s="86"/>
      <c r="E3465" s="75"/>
      <c r="P3465" s="86"/>
      <c r="Q3465" s="75"/>
      <c r="T3465" s="75"/>
    </row>
    <row r="3466" spans="1:20" x14ac:dyDescent="0.2">
      <c r="A3466" s="31"/>
      <c r="B3466" s="83"/>
      <c r="D3466" s="86"/>
      <c r="E3466" s="75"/>
      <c r="P3466" s="86"/>
      <c r="Q3466" s="75"/>
      <c r="T3466" s="75"/>
    </row>
    <row r="3467" spans="1:20" x14ac:dyDescent="0.2">
      <c r="A3467" s="31"/>
      <c r="B3467" s="83"/>
      <c r="D3467" s="86"/>
      <c r="E3467" s="75"/>
      <c r="P3467" s="86"/>
      <c r="Q3467" s="75"/>
      <c r="T3467" s="75"/>
    </row>
    <row r="3468" spans="1:20" x14ac:dyDescent="0.2">
      <c r="A3468" s="31"/>
      <c r="B3468" s="83"/>
      <c r="D3468" s="86"/>
      <c r="E3468" s="75"/>
      <c r="P3468" s="86"/>
      <c r="Q3468" s="75"/>
      <c r="T3468" s="75"/>
    </row>
    <row r="3469" spans="1:20" x14ac:dyDescent="0.2">
      <c r="A3469" s="31"/>
      <c r="B3469" s="83"/>
      <c r="D3469" s="86"/>
      <c r="E3469" s="75"/>
      <c r="P3469" s="86"/>
      <c r="Q3469" s="75"/>
      <c r="T3469" s="75"/>
    </row>
    <row r="3470" spans="1:20" x14ac:dyDescent="0.2">
      <c r="A3470" s="31"/>
      <c r="B3470" s="83"/>
      <c r="D3470" s="86"/>
      <c r="E3470" s="75"/>
      <c r="P3470" s="86"/>
      <c r="Q3470" s="75"/>
      <c r="T3470" s="75"/>
    </row>
    <row r="3471" spans="1:20" x14ac:dyDescent="0.2">
      <c r="A3471" s="31"/>
      <c r="B3471" s="83"/>
      <c r="D3471" s="86"/>
      <c r="E3471" s="75"/>
      <c r="P3471" s="86"/>
      <c r="Q3471" s="75"/>
      <c r="T3471" s="75"/>
    </row>
    <row r="3472" spans="1:20" x14ac:dyDescent="0.2">
      <c r="A3472" s="31"/>
      <c r="B3472" s="83"/>
      <c r="D3472" s="86"/>
      <c r="E3472" s="75"/>
      <c r="P3472" s="86"/>
      <c r="Q3472" s="75"/>
      <c r="T3472" s="75"/>
    </row>
    <row r="3473" spans="1:20" x14ac:dyDescent="0.2">
      <c r="A3473" s="31"/>
      <c r="B3473" s="83"/>
      <c r="D3473" s="86"/>
      <c r="E3473" s="75"/>
      <c r="P3473" s="86"/>
      <c r="Q3473" s="75"/>
      <c r="T3473" s="75"/>
    </row>
    <row r="3474" spans="1:20" x14ac:dyDescent="0.2">
      <c r="A3474" s="31"/>
      <c r="B3474" s="83"/>
      <c r="D3474" s="86"/>
      <c r="E3474" s="75"/>
      <c r="P3474" s="86"/>
      <c r="Q3474" s="75"/>
      <c r="T3474" s="75"/>
    </row>
    <row r="3475" spans="1:20" x14ac:dyDescent="0.2">
      <c r="A3475" s="31"/>
      <c r="B3475" s="83"/>
      <c r="D3475" s="86"/>
      <c r="E3475" s="75"/>
      <c r="P3475" s="86"/>
      <c r="Q3475" s="75"/>
      <c r="T3475" s="75"/>
    </row>
    <row r="3476" spans="1:20" x14ac:dyDescent="0.2">
      <c r="A3476" s="31"/>
      <c r="B3476" s="83"/>
      <c r="D3476" s="86"/>
      <c r="E3476" s="75"/>
      <c r="P3476" s="86"/>
      <c r="Q3476" s="75"/>
      <c r="T3476" s="75"/>
    </row>
    <row r="3477" spans="1:20" x14ac:dyDescent="0.2">
      <c r="A3477" s="31"/>
      <c r="B3477" s="83"/>
      <c r="D3477" s="86"/>
      <c r="E3477" s="75"/>
      <c r="P3477" s="86"/>
      <c r="Q3477" s="75"/>
      <c r="T3477" s="75"/>
    </row>
    <row r="3478" spans="1:20" x14ac:dyDescent="0.2">
      <c r="A3478" s="31"/>
      <c r="B3478" s="83"/>
      <c r="D3478" s="86"/>
      <c r="E3478" s="75"/>
      <c r="P3478" s="86"/>
      <c r="Q3478" s="75"/>
      <c r="T3478" s="75"/>
    </row>
    <row r="3479" spans="1:20" x14ac:dyDescent="0.2">
      <c r="A3479" s="31"/>
      <c r="B3479" s="83"/>
      <c r="D3479" s="86"/>
      <c r="E3479" s="75"/>
      <c r="P3479" s="86"/>
      <c r="Q3479" s="75"/>
      <c r="T3479" s="75"/>
    </row>
    <row r="3480" spans="1:20" x14ac:dyDescent="0.2">
      <c r="A3480" s="31"/>
      <c r="B3480" s="83"/>
      <c r="D3480" s="86"/>
      <c r="E3480" s="75"/>
      <c r="P3480" s="86"/>
      <c r="Q3480" s="75"/>
      <c r="T3480" s="75"/>
    </row>
    <row r="3481" spans="1:20" x14ac:dyDescent="0.2">
      <c r="A3481" s="31"/>
      <c r="B3481" s="83"/>
      <c r="D3481" s="86"/>
      <c r="E3481" s="75"/>
      <c r="P3481" s="86"/>
      <c r="Q3481" s="75"/>
      <c r="T3481" s="75"/>
    </row>
    <row r="3482" spans="1:20" x14ac:dyDescent="0.2">
      <c r="A3482" s="31"/>
      <c r="B3482" s="83"/>
      <c r="D3482" s="86"/>
      <c r="E3482" s="75"/>
      <c r="P3482" s="86"/>
      <c r="Q3482" s="75"/>
      <c r="T3482" s="75"/>
    </row>
    <row r="3483" spans="1:20" x14ac:dyDescent="0.2">
      <c r="A3483" s="31"/>
      <c r="B3483" s="83"/>
      <c r="D3483" s="86"/>
      <c r="E3483" s="75"/>
      <c r="P3483" s="86"/>
      <c r="Q3483" s="75"/>
      <c r="T3483" s="75"/>
    </row>
    <row r="3484" spans="1:20" x14ac:dyDescent="0.2">
      <c r="A3484" s="31"/>
      <c r="B3484" s="83"/>
      <c r="D3484" s="86"/>
      <c r="E3484" s="75"/>
      <c r="P3484" s="86"/>
      <c r="Q3484" s="75"/>
      <c r="T3484" s="75"/>
    </row>
    <row r="3485" spans="1:20" x14ac:dyDescent="0.2">
      <c r="A3485" s="31"/>
      <c r="B3485" s="83"/>
      <c r="D3485" s="86"/>
      <c r="E3485" s="75"/>
      <c r="P3485" s="86"/>
      <c r="Q3485" s="75"/>
      <c r="T3485" s="75"/>
    </row>
    <row r="3486" spans="1:20" x14ac:dyDescent="0.2">
      <c r="A3486" s="31"/>
      <c r="B3486" s="83"/>
      <c r="D3486" s="86"/>
      <c r="E3486" s="75"/>
      <c r="P3486" s="86"/>
      <c r="Q3486" s="75"/>
      <c r="T3486" s="75"/>
    </row>
    <row r="3487" spans="1:20" x14ac:dyDescent="0.2">
      <c r="A3487" s="31"/>
      <c r="B3487" s="83"/>
      <c r="D3487" s="86"/>
      <c r="E3487" s="75"/>
      <c r="P3487" s="86"/>
      <c r="Q3487" s="75"/>
      <c r="T3487" s="75"/>
    </row>
    <row r="3488" spans="1:20" x14ac:dyDescent="0.2">
      <c r="A3488" s="31"/>
      <c r="B3488" s="83"/>
      <c r="D3488" s="86"/>
      <c r="E3488" s="75"/>
      <c r="P3488" s="86"/>
      <c r="Q3488" s="75"/>
      <c r="T3488" s="75"/>
    </row>
    <row r="3489" spans="1:20" x14ac:dyDescent="0.2">
      <c r="A3489" s="31"/>
      <c r="B3489" s="83"/>
      <c r="D3489" s="86"/>
      <c r="E3489" s="75"/>
      <c r="P3489" s="86"/>
      <c r="Q3489" s="75"/>
      <c r="T3489" s="75"/>
    </row>
    <row r="3490" spans="1:20" x14ac:dyDescent="0.2">
      <c r="A3490" s="31"/>
      <c r="B3490" s="83"/>
      <c r="D3490" s="86"/>
      <c r="E3490" s="75"/>
      <c r="P3490" s="86"/>
      <c r="Q3490" s="75"/>
      <c r="T3490" s="75"/>
    </row>
    <row r="3491" spans="1:20" x14ac:dyDescent="0.2">
      <c r="A3491" s="31"/>
      <c r="B3491" s="83"/>
      <c r="D3491" s="86"/>
      <c r="E3491" s="75"/>
      <c r="P3491" s="86"/>
      <c r="Q3491" s="75"/>
      <c r="T3491" s="75"/>
    </row>
    <row r="3492" spans="1:20" x14ac:dyDescent="0.2">
      <c r="A3492" s="31"/>
      <c r="B3492" s="83"/>
      <c r="D3492" s="86"/>
      <c r="E3492" s="75"/>
      <c r="P3492" s="86"/>
      <c r="Q3492" s="75"/>
      <c r="T3492" s="75"/>
    </row>
    <row r="3493" spans="1:20" x14ac:dyDescent="0.2">
      <c r="A3493" s="31"/>
      <c r="B3493" s="83"/>
      <c r="D3493" s="86"/>
      <c r="E3493" s="75"/>
      <c r="P3493" s="86"/>
      <c r="Q3493" s="75"/>
      <c r="T3493" s="75"/>
    </row>
    <row r="3494" spans="1:20" x14ac:dyDescent="0.2">
      <c r="A3494" s="31"/>
      <c r="B3494" s="83"/>
      <c r="D3494" s="86"/>
      <c r="E3494" s="75"/>
      <c r="P3494" s="86"/>
      <c r="Q3494" s="75"/>
      <c r="T3494" s="75"/>
    </row>
    <row r="3495" spans="1:20" x14ac:dyDescent="0.2">
      <c r="A3495" s="31"/>
      <c r="B3495" s="83"/>
      <c r="D3495" s="86"/>
      <c r="E3495" s="75"/>
      <c r="P3495" s="86"/>
      <c r="Q3495" s="75"/>
      <c r="T3495" s="75"/>
    </row>
    <row r="3496" spans="1:20" x14ac:dyDescent="0.2">
      <c r="A3496" s="31"/>
      <c r="B3496" s="83"/>
      <c r="D3496" s="86"/>
      <c r="E3496" s="75"/>
      <c r="P3496" s="86"/>
      <c r="Q3496" s="75"/>
      <c r="T3496" s="75"/>
    </row>
    <row r="3497" spans="1:20" x14ac:dyDescent="0.2">
      <c r="A3497" s="31"/>
      <c r="B3497" s="83"/>
      <c r="D3497" s="86"/>
      <c r="E3497" s="75"/>
      <c r="P3497" s="86"/>
      <c r="Q3497" s="75"/>
      <c r="T3497" s="75"/>
    </row>
    <row r="3498" spans="1:20" x14ac:dyDescent="0.2">
      <c r="A3498" s="31"/>
      <c r="B3498" s="83"/>
      <c r="D3498" s="86"/>
      <c r="E3498" s="75"/>
      <c r="P3498" s="86"/>
      <c r="Q3498" s="75"/>
      <c r="T3498" s="75"/>
    </row>
    <row r="3499" spans="1:20" x14ac:dyDescent="0.2">
      <c r="A3499" s="31"/>
      <c r="B3499" s="83"/>
      <c r="D3499" s="86"/>
      <c r="E3499" s="75"/>
      <c r="P3499" s="86"/>
      <c r="Q3499" s="75"/>
      <c r="T3499" s="75"/>
    </row>
    <row r="3500" spans="1:20" x14ac:dyDescent="0.2">
      <c r="A3500" s="31"/>
      <c r="B3500" s="83"/>
      <c r="D3500" s="86"/>
      <c r="E3500" s="75"/>
      <c r="P3500" s="86"/>
      <c r="Q3500" s="75"/>
      <c r="T3500" s="75"/>
    </row>
    <row r="3501" spans="1:20" x14ac:dyDescent="0.2">
      <c r="A3501" s="31"/>
      <c r="B3501" s="83"/>
      <c r="D3501" s="86"/>
      <c r="E3501" s="75"/>
      <c r="P3501" s="86"/>
      <c r="Q3501" s="75"/>
      <c r="T3501" s="75"/>
    </row>
    <row r="3502" spans="1:20" x14ac:dyDescent="0.2">
      <c r="A3502" s="31"/>
      <c r="B3502" s="83"/>
      <c r="D3502" s="86"/>
      <c r="E3502" s="75"/>
      <c r="P3502" s="86"/>
      <c r="Q3502" s="75"/>
      <c r="T3502" s="75"/>
    </row>
    <row r="3503" spans="1:20" x14ac:dyDescent="0.2">
      <c r="A3503" s="31"/>
      <c r="B3503" s="83"/>
      <c r="D3503" s="86"/>
      <c r="E3503" s="75"/>
      <c r="P3503" s="86"/>
      <c r="Q3503" s="75"/>
      <c r="T3503" s="75"/>
    </row>
    <row r="3504" spans="1:20" x14ac:dyDescent="0.2">
      <c r="A3504" s="31"/>
      <c r="B3504" s="83"/>
      <c r="D3504" s="86"/>
      <c r="E3504" s="75"/>
      <c r="P3504" s="86"/>
      <c r="Q3504" s="75"/>
      <c r="T3504" s="75"/>
    </row>
    <row r="3505" spans="1:20" x14ac:dyDescent="0.2">
      <c r="A3505" s="31"/>
      <c r="B3505" s="83"/>
      <c r="D3505" s="86"/>
      <c r="E3505" s="75"/>
      <c r="P3505" s="86"/>
      <c r="Q3505" s="75"/>
      <c r="T3505" s="75"/>
    </row>
    <row r="3506" spans="1:20" x14ac:dyDescent="0.2">
      <c r="A3506" s="31"/>
      <c r="B3506" s="83"/>
      <c r="D3506" s="86"/>
      <c r="E3506" s="75"/>
      <c r="P3506" s="86"/>
      <c r="Q3506" s="75"/>
      <c r="T3506" s="75"/>
    </row>
    <row r="3507" spans="1:20" x14ac:dyDescent="0.2">
      <c r="A3507" s="83"/>
      <c r="B3507" s="83"/>
      <c r="D3507" s="75"/>
      <c r="E3507" s="75"/>
      <c r="P3507" s="75"/>
      <c r="Q3507" s="75"/>
      <c r="T3507" s="75"/>
    </row>
    <row r="3508" spans="1:20" x14ac:dyDescent="0.2">
      <c r="A3508" s="76">
        <v>1</v>
      </c>
      <c r="B3508" s="76">
        <v>1</v>
      </c>
      <c r="D3508" s="76">
        <v>1</v>
      </c>
      <c r="E3508" s="76">
        <v>1</v>
      </c>
      <c r="P3508" s="76">
        <v>1</v>
      </c>
      <c r="Q3508" s="76">
        <v>1</v>
      </c>
    </row>
  </sheetData>
  <mergeCells count="13">
    <mergeCell ref="A2:B2"/>
    <mergeCell ref="D2:E2"/>
    <mergeCell ref="G2:H2"/>
    <mergeCell ref="M2:N2"/>
    <mergeCell ref="P2:Q2"/>
    <mergeCell ref="AH2:AI2"/>
    <mergeCell ref="AK2:AL2"/>
    <mergeCell ref="S2:T2"/>
    <mergeCell ref="J2:K2"/>
    <mergeCell ref="V2:W2"/>
    <mergeCell ref="Y2:Z2"/>
    <mergeCell ref="AB2:AC2"/>
    <mergeCell ref="AE2:AF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Q200"/>
  <sheetViews>
    <sheetView showGridLines="0" topLeftCell="C1" zoomScale="90" zoomScaleNormal="90" workbookViewId="0">
      <selection activeCell="L10" sqref="L10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Q200"/>
  <sheetViews>
    <sheetView showGridLines="0" topLeftCell="C7" zoomScale="90" zoomScaleNormal="90" workbookViewId="0">
      <selection activeCell="D20" sqref="D20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Q200"/>
  <sheetViews>
    <sheetView showGridLines="0" topLeftCell="C16" zoomScale="90" zoomScaleNormal="90" workbookViewId="0">
      <selection activeCell="G31" sqref="G31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Q200"/>
  <sheetViews>
    <sheetView showGridLines="0" topLeftCell="C4" zoomScale="90" zoomScaleNormal="90" workbookViewId="0">
      <selection activeCell="E13" sqref="E13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K25"/>
  <sheetViews>
    <sheetView showGridLines="0" zoomScale="80" zoomScaleNormal="80" workbookViewId="0">
      <pane xSplit="3" ySplit="8" topLeftCell="D9" activePane="bottomRight" state="frozen"/>
      <selection activeCell="D17" sqref="D17"/>
      <selection pane="topRight" activeCell="D17" sqref="D17"/>
      <selection pane="bottomLeft" activeCell="D17" sqref="D17"/>
      <selection pane="bottomRight" activeCell="E14" sqref="E14"/>
    </sheetView>
  </sheetViews>
  <sheetFormatPr baseColWidth="10" defaultRowHeight="14.25" x14ac:dyDescent="0.25"/>
  <cols>
    <col min="1" max="1" width="13.5703125" style="13" hidden="1" customWidth="1"/>
    <col min="2" max="2" width="20.7109375" style="13" customWidth="1"/>
    <col min="3" max="3" width="45.7109375" style="13" customWidth="1"/>
    <col min="4" max="4" width="19.7109375" style="13" customWidth="1"/>
    <col min="5" max="5" width="16.140625" style="13" customWidth="1"/>
    <col min="6" max="6" width="18" style="13" customWidth="1"/>
    <col min="7" max="7" width="16.28515625" style="13" customWidth="1"/>
    <col min="8" max="8" width="13.5703125" style="13" customWidth="1"/>
    <col min="9" max="9" width="24.85546875" style="13" customWidth="1"/>
    <col min="10" max="10" width="19.5703125" style="13" customWidth="1"/>
    <col min="11" max="11" width="24.28515625" style="13" customWidth="1"/>
    <col min="12" max="16384" width="11.42578125" style="13"/>
  </cols>
  <sheetData>
    <row r="1" spans="1:11" ht="30" customHeight="1" x14ac:dyDescent="0.3">
      <c r="A1" s="53"/>
      <c r="B1" s="53"/>
      <c r="C1" s="53"/>
      <c r="D1" s="204" t="s">
        <v>16</v>
      </c>
      <c r="E1" s="204"/>
      <c r="F1" s="204"/>
      <c r="G1" s="204"/>
      <c r="H1" s="204"/>
      <c r="I1" s="204"/>
      <c r="J1" s="204"/>
      <c r="K1" s="204"/>
    </row>
    <row r="2" spans="1:11" ht="30" customHeight="1" x14ac:dyDescent="0.25">
      <c r="B2" s="54"/>
      <c r="C2" s="54"/>
      <c r="D2" s="205" t="s">
        <v>17</v>
      </c>
      <c r="E2" s="205"/>
      <c r="F2" s="205"/>
      <c r="G2" s="205"/>
      <c r="H2" s="205"/>
      <c r="I2" s="205"/>
      <c r="J2" s="205"/>
      <c r="K2" s="205"/>
    </row>
    <row r="3" spans="1:11" ht="20.25" customHeight="1" x14ac:dyDescent="0.25">
      <c r="B3" s="32"/>
      <c r="C3" s="33"/>
      <c r="D3" s="33"/>
      <c r="E3" s="33"/>
      <c r="F3" s="33"/>
      <c r="G3" s="33"/>
      <c r="H3" s="33"/>
      <c r="I3" s="34"/>
      <c r="J3" s="35"/>
      <c r="K3" s="36"/>
    </row>
    <row r="4" spans="1:11" ht="33.75" customHeight="1" thickBot="1" x14ac:dyDescent="0.3">
      <c r="A4" s="13">
        <f>+LEN(C4)</f>
        <v>0</v>
      </c>
      <c r="B4" s="49" t="s">
        <v>47</v>
      </c>
      <c r="C4" s="206"/>
      <c r="D4" s="206"/>
      <c r="E4" s="206"/>
      <c r="F4" s="206"/>
      <c r="G4" s="206"/>
      <c r="H4" s="206"/>
      <c r="I4" s="206"/>
      <c r="J4" s="206"/>
      <c r="K4" s="36"/>
    </row>
    <row r="5" spans="1:11" ht="19.5" customHeight="1" thickBot="1" x14ac:dyDescent="0.3">
      <c r="B5" s="47"/>
      <c r="C5" s="48"/>
      <c r="D5" s="48"/>
      <c r="E5" s="48"/>
      <c r="F5" s="48"/>
      <c r="G5" s="48"/>
      <c r="H5" s="48"/>
      <c r="I5" s="48"/>
      <c r="J5" s="48"/>
      <c r="K5" s="37"/>
    </row>
    <row r="6" spans="1:11" ht="32.25" customHeight="1" x14ac:dyDescent="0.25">
      <c r="B6" s="207" t="s">
        <v>50</v>
      </c>
      <c r="C6" s="210" t="s">
        <v>0</v>
      </c>
      <c r="D6" s="213" t="s">
        <v>1</v>
      </c>
      <c r="E6" s="213"/>
      <c r="F6" s="213"/>
      <c r="G6" s="213"/>
      <c r="H6" s="213"/>
      <c r="I6" s="210" t="s">
        <v>2</v>
      </c>
      <c r="J6" s="210" t="s">
        <v>3</v>
      </c>
      <c r="K6" s="214" t="s">
        <v>14</v>
      </c>
    </row>
    <row r="7" spans="1:11" s="18" customFormat="1" ht="18" customHeight="1" x14ac:dyDescent="0.25">
      <c r="B7" s="208"/>
      <c r="C7" s="211"/>
      <c r="D7" s="217" t="s">
        <v>12</v>
      </c>
      <c r="E7" s="217" t="s">
        <v>4</v>
      </c>
      <c r="F7" s="217" t="s">
        <v>11</v>
      </c>
      <c r="G7" s="217" t="s">
        <v>5</v>
      </c>
      <c r="H7" s="217" t="s">
        <v>10</v>
      </c>
      <c r="I7" s="211"/>
      <c r="J7" s="211"/>
      <c r="K7" s="215"/>
    </row>
    <row r="8" spans="1:11" s="18" customFormat="1" ht="18" customHeight="1" thickBot="1" x14ac:dyDescent="0.3">
      <c r="B8" s="209"/>
      <c r="C8" s="212"/>
      <c r="D8" s="218"/>
      <c r="E8" s="218"/>
      <c r="F8" s="218"/>
      <c r="G8" s="218"/>
      <c r="H8" s="218" t="s">
        <v>10</v>
      </c>
      <c r="I8" s="212"/>
      <c r="J8" s="212"/>
      <c r="K8" s="216" t="s">
        <v>13</v>
      </c>
    </row>
    <row r="9" spans="1:11" s="18" customFormat="1" ht="38.1" customHeight="1" x14ac:dyDescent="0.25">
      <c r="B9" s="3" t="s">
        <v>6</v>
      </c>
      <c r="C9" s="5"/>
      <c r="D9" s="5"/>
      <c r="E9" s="6"/>
      <c r="F9" s="6"/>
      <c r="G9" s="6"/>
      <c r="H9" s="6"/>
      <c r="I9" s="7"/>
      <c r="J9" s="7"/>
      <c r="K9" s="69"/>
    </row>
    <row r="10" spans="1:11" ht="38.1" customHeight="1" x14ac:dyDescent="0.25">
      <c r="B10" s="2" t="s">
        <v>7</v>
      </c>
      <c r="C10" s="8"/>
      <c r="D10" s="9"/>
      <c r="E10" s="9"/>
      <c r="F10" s="9"/>
      <c r="G10" s="9"/>
      <c r="H10" s="9"/>
      <c r="I10" s="10"/>
      <c r="J10" s="10"/>
      <c r="K10" s="70"/>
    </row>
    <row r="11" spans="1:11" ht="38.1" customHeight="1" x14ac:dyDescent="0.25">
      <c r="B11" s="203" t="s">
        <v>8</v>
      </c>
      <c r="C11" s="8" t="str">
        <f>+IF('Componente 1 (4)'!A3&gt;0,'Componente 1 (4)'!D2,"Nombre del Componente 1")</f>
        <v>Nombre del Componente 1</v>
      </c>
      <c r="D11" s="8"/>
      <c r="E11" s="10"/>
      <c r="F11" s="10"/>
      <c r="G11" s="10"/>
      <c r="H11" s="10"/>
      <c r="I11" s="8"/>
      <c r="J11" s="8"/>
      <c r="K11" s="38">
        <f>+'Componente 1 (4)'!L10</f>
        <v>0</v>
      </c>
    </row>
    <row r="12" spans="1:11" ht="38.1" customHeight="1" x14ac:dyDescent="0.25">
      <c r="B12" s="203"/>
      <c r="C12" s="8" t="str">
        <f>+IF('Componente 2 (4)'!A3&gt;0,'Componente 2 (4)'!D2,"Nombre del Componente 2")</f>
        <v>Nombre del Componente 2</v>
      </c>
      <c r="D12" s="8"/>
      <c r="E12" s="10"/>
      <c r="F12" s="10"/>
      <c r="G12" s="10"/>
      <c r="H12" s="10"/>
      <c r="I12" s="10"/>
      <c r="J12" s="10"/>
      <c r="K12" s="38">
        <f>+'Componente 2 (4)'!L10</f>
        <v>0</v>
      </c>
    </row>
    <row r="13" spans="1:11" ht="38.1" customHeight="1" x14ac:dyDescent="0.25">
      <c r="B13" s="203"/>
      <c r="C13" s="8" t="str">
        <f>+IF('Componente 3 (4)'!A3&gt;0,'Componente 3 (4)'!D2,"Nombre del Componente 3")</f>
        <v>Nombre del Componente 3</v>
      </c>
      <c r="D13" s="8"/>
      <c r="E13" s="10"/>
      <c r="F13" s="10"/>
      <c r="G13" s="10"/>
      <c r="H13" s="10"/>
      <c r="I13" s="10"/>
      <c r="J13" s="10"/>
      <c r="K13" s="38">
        <f>+'Componente 3 (4)'!L10</f>
        <v>0</v>
      </c>
    </row>
    <row r="14" spans="1:11" ht="38.1" customHeight="1" x14ac:dyDescent="0.25">
      <c r="B14" s="203"/>
      <c r="C14" s="8" t="str">
        <f>+IF('Componente 4 (4)'!A3&gt;0,'Componente 4 (4)'!D2,"Nombre del Componente 4")</f>
        <v>Nombre del Componente 4</v>
      </c>
      <c r="D14" s="8"/>
      <c r="E14" s="10"/>
      <c r="F14" s="10"/>
      <c r="G14" s="10"/>
      <c r="H14" s="10"/>
      <c r="I14" s="10"/>
      <c r="J14" s="10"/>
      <c r="K14" s="38">
        <f>+'Componente 4 (4)'!L10</f>
        <v>0</v>
      </c>
    </row>
    <row r="15" spans="1:11" ht="38.1" customHeight="1" x14ac:dyDescent="0.25">
      <c r="B15" s="203"/>
      <c r="C15" s="8" t="str">
        <f>+IF('Componente 5 (4)'!A3&gt;0,'Componente 5 (4)'!D2,"Nombre del Componente 5")</f>
        <v>Nombre del Componente 5</v>
      </c>
      <c r="D15" s="8"/>
      <c r="E15" s="10"/>
      <c r="F15" s="10"/>
      <c r="G15" s="10"/>
      <c r="H15" s="10"/>
      <c r="I15" s="10"/>
      <c r="J15" s="10"/>
      <c r="K15" s="38">
        <f>+'Componente 5 (4)'!L10</f>
        <v>0</v>
      </c>
    </row>
    <row r="16" spans="1:11" s="71" customFormat="1" ht="15.75" x14ac:dyDescent="0.25">
      <c r="B16" s="203" t="s">
        <v>9</v>
      </c>
      <c r="C16" s="8"/>
      <c r="D16" s="8"/>
      <c r="E16" s="10"/>
      <c r="F16" s="10"/>
      <c r="G16" s="10"/>
      <c r="H16" s="10"/>
      <c r="I16" s="10"/>
      <c r="J16" s="10"/>
      <c r="K16" s="70"/>
    </row>
    <row r="17" spans="2:11" s="71" customFormat="1" ht="15.75" x14ac:dyDescent="0.25">
      <c r="B17" s="203"/>
      <c r="C17" s="8"/>
      <c r="D17" s="8"/>
      <c r="E17" s="10"/>
      <c r="F17" s="10"/>
      <c r="G17" s="10"/>
      <c r="H17" s="10"/>
      <c r="I17" s="10"/>
      <c r="J17" s="10"/>
      <c r="K17" s="70"/>
    </row>
    <row r="18" spans="2:11" s="71" customFormat="1" ht="15.75" x14ac:dyDescent="0.25">
      <c r="B18" s="203"/>
      <c r="C18" s="8"/>
      <c r="D18" s="8"/>
      <c r="E18" s="10"/>
      <c r="F18" s="10"/>
      <c r="G18" s="10"/>
      <c r="H18" s="10"/>
      <c r="I18" s="10"/>
      <c r="J18" s="10"/>
      <c r="K18" s="70"/>
    </row>
    <row r="19" spans="2:11" s="71" customFormat="1" ht="15.75" x14ac:dyDescent="0.25">
      <c r="B19" s="203"/>
      <c r="C19" s="8"/>
      <c r="D19" s="8"/>
      <c r="E19" s="10"/>
      <c r="F19" s="10"/>
      <c r="G19" s="10"/>
      <c r="H19" s="10"/>
      <c r="I19" s="10"/>
      <c r="J19" s="10"/>
      <c r="K19" s="72"/>
    </row>
    <row r="20" spans="2:11" ht="30" customHeight="1" x14ac:dyDescent="0.25">
      <c r="B20" s="4"/>
      <c r="C20" s="4"/>
      <c r="D20" s="4"/>
      <c r="E20" s="4"/>
      <c r="F20" s="4"/>
      <c r="G20" s="4"/>
      <c r="H20" s="4"/>
      <c r="I20" s="4"/>
      <c r="J20" s="11" t="s">
        <v>15</v>
      </c>
      <c r="K20" s="52">
        <f>SUM(K11:K15)</f>
        <v>0</v>
      </c>
    </row>
    <row r="21" spans="2:11" ht="30" customHeight="1" x14ac:dyDescent="0.25">
      <c r="B21" s="4"/>
      <c r="C21" s="4"/>
      <c r="D21" s="4"/>
      <c r="E21" s="4"/>
      <c r="F21" s="4"/>
      <c r="G21" s="4"/>
      <c r="H21" s="4"/>
      <c r="I21" s="4"/>
      <c r="J21" s="11"/>
      <c r="K21" s="11"/>
    </row>
    <row r="22" spans="2:11" s="1" customFormat="1" ht="29.25" customHeight="1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2:11" x14ac:dyDescent="0.25">
      <c r="E23" s="200"/>
      <c r="F23" s="200"/>
      <c r="H23" s="200"/>
      <c r="I23" s="200"/>
    </row>
    <row r="24" spans="2:11" s="18" customFormat="1" ht="21.75" customHeight="1" x14ac:dyDescent="0.25">
      <c r="C24" s="40" t="s">
        <v>40</v>
      </c>
      <c r="E24" s="201" t="s">
        <v>41</v>
      </c>
      <c r="F24" s="201"/>
      <c r="H24" s="201" t="s">
        <v>42</v>
      </c>
      <c r="I24" s="201"/>
    </row>
    <row r="25" spans="2:11" x14ac:dyDescent="0.25">
      <c r="C25" s="41" t="s">
        <v>43</v>
      </c>
      <c r="E25" s="202" t="s">
        <v>43</v>
      </c>
      <c r="F25" s="202"/>
      <c r="H25" s="202" t="s">
        <v>43</v>
      </c>
      <c r="I25" s="202"/>
    </row>
  </sheetData>
  <sheetProtection password="86E7" sheet="1" objects="1" scenarios="1"/>
  <protectedRanges>
    <protectedRange sqref="C26:I27" name="Rango4"/>
    <protectedRange sqref="C4:J4" name="Rango2"/>
    <protectedRange sqref="D11:J15" name="Rango1"/>
    <protectedRange sqref="H25:I25 E25:F25 C25" name="Rango3"/>
  </protectedRanges>
  <mergeCells count="22">
    <mergeCell ref="B16:B19"/>
    <mergeCell ref="D1:K1"/>
    <mergeCell ref="D2:K2"/>
    <mergeCell ref="C4:J4"/>
    <mergeCell ref="B6:B8"/>
    <mergeCell ref="C6:C8"/>
    <mergeCell ref="D6:H6"/>
    <mergeCell ref="I6:I8"/>
    <mergeCell ref="J6:J8"/>
    <mergeCell ref="K6:K8"/>
    <mergeCell ref="D7:D8"/>
    <mergeCell ref="E7:E8"/>
    <mergeCell ref="F7:F8"/>
    <mergeCell ref="G7:G8"/>
    <mergeCell ref="H7:H8"/>
    <mergeCell ref="B11:B15"/>
    <mergeCell ref="E23:F23"/>
    <mergeCell ref="H23:I23"/>
    <mergeCell ref="E24:F24"/>
    <mergeCell ref="H24:I24"/>
    <mergeCell ref="E25:F25"/>
    <mergeCell ref="H25:I25"/>
  </mergeCells>
  <printOptions horizontalCentered="1"/>
  <pageMargins left="0.39370078740157483" right="0.39370078740157483" top="0.39370078740157483" bottom="0.39370078740157483" header="0" footer="0"/>
  <pageSetup scale="5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2:Q200"/>
  <sheetViews>
    <sheetView showGridLines="0" topLeftCell="C1" zoomScale="90" zoomScaleNormal="90" workbookViewId="0">
      <selection activeCell="D2" sqref="D2:I3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2:Q200"/>
  <sheetViews>
    <sheetView showGridLines="0" topLeftCell="C1" zoomScale="90" zoomScaleNormal="90" workbookViewId="0">
      <selection activeCell="D2" sqref="D2:I3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2:Q200"/>
  <sheetViews>
    <sheetView showGridLines="0" topLeftCell="C1" zoomScale="90" zoomScaleNormal="90" workbookViewId="0">
      <selection activeCell="C11" sqref="C11:C15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2:Q200"/>
  <sheetViews>
    <sheetView showGridLines="0" topLeftCell="C10" zoomScale="90" zoomScaleNormal="90" workbookViewId="0">
      <selection activeCell="G27" sqref="G27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2:Q200"/>
  <sheetViews>
    <sheetView showGridLines="0" topLeftCell="C1" zoomScale="90" zoomScaleNormal="90" workbookViewId="0">
      <selection activeCell="D16" sqref="D16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25"/>
  <sheetViews>
    <sheetView showGridLines="0" zoomScale="80" zoomScaleNormal="80" workbookViewId="0">
      <pane xSplit="3" ySplit="8" topLeftCell="D9" activePane="bottomRight" state="frozen"/>
      <selection activeCell="D17" sqref="D17"/>
      <selection pane="topRight" activeCell="D17" sqref="D17"/>
      <selection pane="bottomLeft" activeCell="D17" sqref="D17"/>
      <selection pane="bottomRight" activeCell="D9" sqref="D9"/>
    </sheetView>
  </sheetViews>
  <sheetFormatPr baseColWidth="10" defaultRowHeight="14.25" x14ac:dyDescent="0.25"/>
  <cols>
    <col min="1" max="1" width="13.5703125" style="13" hidden="1" customWidth="1"/>
    <col min="2" max="2" width="20.7109375" style="13" customWidth="1"/>
    <col min="3" max="3" width="45.7109375" style="13" customWidth="1"/>
    <col min="4" max="4" width="19.7109375" style="13" customWidth="1"/>
    <col min="5" max="5" width="16.140625" style="13" customWidth="1"/>
    <col min="6" max="6" width="18" style="13" customWidth="1"/>
    <col min="7" max="7" width="16.28515625" style="13" customWidth="1"/>
    <col min="8" max="8" width="13.5703125" style="13" customWidth="1"/>
    <col min="9" max="9" width="24.85546875" style="13" customWidth="1"/>
    <col min="10" max="10" width="19.5703125" style="13" customWidth="1"/>
    <col min="11" max="11" width="24.28515625" style="13" customWidth="1"/>
    <col min="12" max="16384" width="11.42578125" style="13"/>
  </cols>
  <sheetData>
    <row r="1" spans="1:11" ht="30" customHeight="1" x14ac:dyDescent="0.3">
      <c r="A1" s="53"/>
      <c r="B1" s="53"/>
      <c r="C1" s="53"/>
      <c r="D1" s="204" t="s">
        <v>16</v>
      </c>
      <c r="E1" s="204"/>
      <c r="F1" s="204"/>
      <c r="G1" s="204"/>
      <c r="H1" s="204"/>
      <c r="I1" s="204"/>
      <c r="J1" s="204"/>
      <c r="K1" s="204"/>
    </row>
    <row r="2" spans="1:11" ht="30" customHeight="1" x14ac:dyDescent="0.25">
      <c r="B2" s="54"/>
      <c r="C2" s="54"/>
      <c r="D2" s="205" t="s">
        <v>17</v>
      </c>
      <c r="E2" s="205"/>
      <c r="F2" s="205"/>
      <c r="G2" s="205"/>
      <c r="H2" s="205"/>
      <c r="I2" s="205"/>
      <c r="J2" s="205"/>
      <c r="K2" s="205"/>
    </row>
    <row r="3" spans="1:11" ht="20.25" customHeight="1" x14ac:dyDescent="0.25">
      <c r="B3" s="32"/>
      <c r="C3" s="33"/>
      <c r="D3" s="33"/>
      <c r="E3" s="33"/>
      <c r="F3" s="33"/>
      <c r="G3" s="33"/>
      <c r="H3" s="33"/>
      <c r="I3" s="34"/>
      <c r="J3" s="35"/>
      <c r="K3" s="36"/>
    </row>
    <row r="4" spans="1:11" ht="33.75" customHeight="1" thickBot="1" x14ac:dyDescent="0.3">
      <c r="A4" s="13">
        <f>+LEN(C4)</f>
        <v>0</v>
      </c>
      <c r="B4" s="49" t="s">
        <v>47</v>
      </c>
      <c r="C4" s="206"/>
      <c r="D4" s="206"/>
      <c r="E4" s="206"/>
      <c r="F4" s="206"/>
      <c r="G4" s="206"/>
      <c r="H4" s="206"/>
      <c r="I4" s="206"/>
      <c r="J4" s="206"/>
      <c r="K4" s="36"/>
    </row>
    <row r="5" spans="1:11" ht="19.5" customHeight="1" thickBot="1" x14ac:dyDescent="0.3">
      <c r="B5" s="47"/>
      <c r="C5" s="48"/>
      <c r="D5" s="48"/>
      <c r="E5" s="48"/>
      <c r="F5" s="48"/>
      <c r="G5" s="48"/>
      <c r="H5" s="48"/>
      <c r="I5" s="48"/>
      <c r="J5" s="48"/>
      <c r="K5" s="37"/>
    </row>
    <row r="6" spans="1:11" ht="32.25" customHeight="1" x14ac:dyDescent="0.25">
      <c r="B6" s="207" t="s">
        <v>50</v>
      </c>
      <c r="C6" s="210" t="s">
        <v>0</v>
      </c>
      <c r="D6" s="213" t="s">
        <v>1</v>
      </c>
      <c r="E6" s="213"/>
      <c r="F6" s="213"/>
      <c r="G6" s="213"/>
      <c r="H6" s="213"/>
      <c r="I6" s="210" t="s">
        <v>2</v>
      </c>
      <c r="J6" s="210" t="s">
        <v>3</v>
      </c>
      <c r="K6" s="214" t="s">
        <v>14</v>
      </c>
    </row>
    <row r="7" spans="1:11" s="18" customFormat="1" ht="18" customHeight="1" x14ac:dyDescent="0.25">
      <c r="B7" s="208"/>
      <c r="C7" s="211"/>
      <c r="D7" s="217" t="s">
        <v>12</v>
      </c>
      <c r="E7" s="217" t="s">
        <v>4</v>
      </c>
      <c r="F7" s="217" t="s">
        <v>11</v>
      </c>
      <c r="G7" s="217" t="s">
        <v>5</v>
      </c>
      <c r="H7" s="217" t="s">
        <v>10</v>
      </c>
      <c r="I7" s="211"/>
      <c r="J7" s="211"/>
      <c r="K7" s="215"/>
    </row>
    <row r="8" spans="1:11" s="18" customFormat="1" ht="18" customHeight="1" thickBot="1" x14ac:dyDescent="0.3">
      <c r="B8" s="209"/>
      <c r="C8" s="212"/>
      <c r="D8" s="218"/>
      <c r="E8" s="218"/>
      <c r="F8" s="218"/>
      <c r="G8" s="218"/>
      <c r="H8" s="218" t="s">
        <v>10</v>
      </c>
      <c r="I8" s="212"/>
      <c r="J8" s="212"/>
      <c r="K8" s="216" t="s">
        <v>13</v>
      </c>
    </row>
    <row r="9" spans="1:11" s="18" customFormat="1" ht="38.1" customHeight="1" x14ac:dyDescent="0.25">
      <c r="B9" s="3" t="s">
        <v>6</v>
      </c>
      <c r="C9" s="5"/>
      <c r="D9" s="5"/>
      <c r="E9" s="6"/>
      <c r="F9" s="6"/>
      <c r="G9" s="6"/>
      <c r="H9" s="6"/>
      <c r="I9" s="7"/>
      <c r="J9" s="7"/>
      <c r="K9" s="69"/>
    </row>
    <row r="10" spans="1:11" ht="38.1" customHeight="1" x14ac:dyDescent="0.25">
      <c r="B10" s="2" t="s">
        <v>7</v>
      </c>
      <c r="C10" s="8"/>
      <c r="D10" s="9"/>
      <c r="E10" s="9"/>
      <c r="F10" s="9"/>
      <c r="G10" s="9"/>
      <c r="H10" s="9"/>
      <c r="I10" s="10"/>
      <c r="J10" s="10"/>
      <c r="K10" s="70"/>
    </row>
    <row r="11" spans="1:11" ht="38.1" customHeight="1" x14ac:dyDescent="0.25">
      <c r="B11" s="203" t="s">
        <v>8</v>
      </c>
      <c r="C11" s="8" t="str">
        <f>+IF('Componente 1 (2)'!A3&gt;0,'Componente 1 (2)'!D2,"Nombre del Componente 1")</f>
        <v>Nombre del Componente 1</v>
      </c>
      <c r="D11" s="8"/>
      <c r="E11" s="10"/>
      <c r="F11" s="10"/>
      <c r="G11" s="10"/>
      <c r="H11" s="10"/>
      <c r="I11" s="8"/>
      <c r="J11" s="8"/>
      <c r="K11" s="38">
        <f>+'Componente 1 (2)'!L10</f>
        <v>0</v>
      </c>
    </row>
    <row r="12" spans="1:11" ht="38.1" customHeight="1" x14ac:dyDescent="0.25">
      <c r="B12" s="203"/>
      <c r="C12" s="8" t="str">
        <f>+IF('Componente 2 (2)'!A3&gt;0,'Componente 2 (2)'!D2,"Nombre del Componente 2")</f>
        <v>Nombre del Componente 2</v>
      </c>
      <c r="D12" s="8"/>
      <c r="E12" s="10"/>
      <c r="F12" s="10"/>
      <c r="G12" s="10"/>
      <c r="H12" s="10"/>
      <c r="I12" s="10"/>
      <c r="J12" s="10"/>
      <c r="K12" s="38">
        <f>+'Componente 2 (2)'!L10</f>
        <v>0</v>
      </c>
    </row>
    <row r="13" spans="1:11" ht="38.1" customHeight="1" x14ac:dyDescent="0.25">
      <c r="B13" s="203"/>
      <c r="C13" s="8" t="str">
        <f>+IF('Componente 3 (2)'!A3&gt;0,'Componente 3 (2)'!D2,"Nombre del Componente 3")</f>
        <v>Nombre del Componente 3</v>
      </c>
      <c r="D13" s="8"/>
      <c r="E13" s="10"/>
      <c r="F13" s="10"/>
      <c r="G13" s="10"/>
      <c r="H13" s="10"/>
      <c r="I13" s="10"/>
      <c r="J13" s="10"/>
      <c r="K13" s="38">
        <f>+'Componente 3 (2)'!L10</f>
        <v>0</v>
      </c>
    </row>
    <row r="14" spans="1:11" ht="38.1" customHeight="1" x14ac:dyDescent="0.25">
      <c r="B14" s="203"/>
      <c r="C14" s="8" t="str">
        <f>+IF('Componente 4 (2)'!A3&gt;0,'Componente 4 (2)'!D2,"Nombre del Componente 4")</f>
        <v>Nombre del Componente 4</v>
      </c>
      <c r="D14" s="8"/>
      <c r="E14" s="10"/>
      <c r="F14" s="10"/>
      <c r="G14" s="10"/>
      <c r="H14" s="10"/>
      <c r="I14" s="10"/>
      <c r="J14" s="10"/>
      <c r="K14" s="38">
        <f>+'Componente 4 (2)'!L10</f>
        <v>0</v>
      </c>
    </row>
    <row r="15" spans="1:11" ht="38.1" customHeight="1" x14ac:dyDescent="0.25">
      <c r="B15" s="203"/>
      <c r="C15" s="8" t="str">
        <f>+IF('Componente 5 (2)'!A3&gt;0,'Componente 5 (2)'!D2,"Nombre del Componente 5")</f>
        <v>Nombre del Componente 5</v>
      </c>
      <c r="D15" s="8"/>
      <c r="E15" s="10"/>
      <c r="F15" s="10"/>
      <c r="G15" s="10"/>
      <c r="H15" s="10"/>
      <c r="I15" s="10"/>
      <c r="J15" s="10"/>
      <c r="K15" s="38">
        <f>+'Componente 5 (2)'!L10</f>
        <v>0</v>
      </c>
    </row>
    <row r="16" spans="1:11" s="71" customFormat="1" ht="15.75" x14ac:dyDescent="0.25">
      <c r="B16" s="203" t="s">
        <v>9</v>
      </c>
      <c r="C16" s="8"/>
      <c r="D16" s="8"/>
      <c r="E16" s="10"/>
      <c r="F16" s="10"/>
      <c r="G16" s="10"/>
      <c r="H16" s="10"/>
      <c r="I16" s="10"/>
      <c r="J16" s="10"/>
      <c r="K16" s="70"/>
    </row>
    <row r="17" spans="2:11" s="71" customFormat="1" ht="15.75" x14ac:dyDescent="0.25">
      <c r="B17" s="203"/>
      <c r="C17" s="8"/>
      <c r="D17" s="8"/>
      <c r="E17" s="10"/>
      <c r="F17" s="10"/>
      <c r="G17" s="10"/>
      <c r="H17" s="10"/>
      <c r="I17" s="10"/>
      <c r="J17" s="10"/>
      <c r="K17" s="70"/>
    </row>
    <row r="18" spans="2:11" s="71" customFormat="1" ht="15.75" x14ac:dyDescent="0.25">
      <c r="B18" s="203"/>
      <c r="C18" s="8"/>
      <c r="D18" s="8"/>
      <c r="E18" s="10"/>
      <c r="F18" s="10"/>
      <c r="G18" s="10"/>
      <c r="H18" s="10"/>
      <c r="I18" s="10"/>
      <c r="J18" s="10"/>
      <c r="K18" s="70"/>
    </row>
    <row r="19" spans="2:11" s="71" customFormat="1" ht="15.75" x14ac:dyDescent="0.25">
      <c r="B19" s="203"/>
      <c r="C19" s="8"/>
      <c r="D19" s="8"/>
      <c r="E19" s="10"/>
      <c r="F19" s="10"/>
      <c r="G19" s="10"/>
      <c r="H19" s="10"/>
      <c r="I19" s="10"/>
      <c r="J19" s="10"/>
      <c r="K19" s="72"/>
    </row>
    <row r="20" spans="2:11" ht="30" customHeight="1" x14ac:dyDescent="0.25">
      <c r="B20" s="4"/>
      <c r="C20" s="4"/>
      <c r="D20" s="4"/>
      <c r="E20" s="4"/>
      <c r="F20" s="4"/>
      <c r="G20" s="4"/>
      <c r="H20" s="4"/>
      <c r="I20" s="4"/>
      <c r="J20" s="11" t="s">
        <v>15</v>
      </c>
      <c r="K20" s="52">
        <f>SUM(K11:K15)</f>
        <v>0</v>
      </c>
    </row>
    <row r="21" spans="2:11" ht="30" customHeight="1" x14ac:dyDescent="0.25">
      <c r="B21" s="4"/>
      <c r="C21" s="4"/>
      <c r="D21" s="4"/>
      <c r="E21" s="4"/>
      <c r="F21" s="4"/>
      <c r="G21" s="4"/>
      <c r="H21" s="4"/>
      <c r="I21" s="4"/>
      <c r="J21" s="11"/>
      <c r="K21" s="11"/>
    </row>
    <row r="22" spans="2:11" s="1" customFormat="1" ht="29.25" customHeight="1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2:11" x14ac:dyDescent="0.25">
      <c r="E23" s="200"/>
      <c r="F23" s="200"/>
      <c r="H23" s="200"/>
      <c r="I23" s="200"/>
    </row>
    <row r="24" spans="2:11" s="18" customFormat="1" ht="21.75" customHeight="1" x14ac:dyDescent="0.25">
      <c r="C24" s="40" t="s">
        <v>40</v>
      </c>
      <c r="E24" s="201" t="s">
        <v>41</v>
      </c>
      <c r="F24" s="201"/>
      <c r="H24" s="201" t="s">
        <v>42</v>
      </c>
      <c r="I24" s="201"/>
    </row>
    <row r="25" spans="2:11" x14ac:dyDescent="0.25">
      <c r="C25" s="41" t="s">
        <v>43</v>
      </c>
      <c r="E25" s="202" t="s">
        <v>43</v>
      </c>
      <c r="F25" s="202"/>
      <c r="H25" s="202" t="s">
        <v>43</v>
      </c>
      <c r="I25" s="202"/>
    </row>
  </sheetData>
  <sheetProtection password="86E7" sheet="1" objects="1" scenarios="1"/>
  <protectedRanges>
    <protectedRange sqref="H25:I25 E25:F25 C25" name="Rango3"/>
    <protectedRange sqref="D11:J15" name="Rango1"/>
    <protectedRange sqref="C4:J4" name="Rango2"/>
  </protectedRanges>
  <mergeCells count="22">
    <mergeCell ref="B16:B19"/>
    <mergeCell ref="D1:K1"/>
    <mergeCell ref="D2:K2"/>
    <mergeCell ref="C4:J4"/>
    <mergeCell ref="B6:B8"/>
    <mergeCell ref="C6:C8"/>
    <mergeCell ref="D6:H6"/>
    <mergeCell ref="I6:I8"/>
    <mergeCell ref="J6:J8"/>
    <mergeCell ref="K6:K8"/>
    <mergeCell ref="D7:D8"/>
    <mergeCell ref="E7:E8"/>
    <mergeCell ref="F7:F8"/>
    <mergeCell ref="G7:G8"/>
    <mergeCell ref="H7:H8"/>
    <mergeCell ref="B11:B15"/>
    <mergeCell ref="E23:F23"/>
    <mergeCell ref="H23:I23"/>
    <mergeCell ref="E24:F24"/>
    <mergeCell ref="H24:I24"/>
    <mergeCell ref="E25:F25"/>
    <mergeCell ref="H25:I25"/>
  </mergeCells>
  <printOptions horizontalCentered="1"/>
  <pageMargins left="0.39370078740157483" right="0.39370078740157483" top="0.39370078740157483" bottom="0.39370078740157483" header="0" footer="0"/>
  <pageSetup scale="5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400"/>
    <pageSetUpPr fitToPage="1"/>
  </sheetPr>
  <dimension ref="A1:K25"/>
  <sheetViews>
    <sheetView showGridLines="0" zoomScale="80" zoomScaleNormal="80" workbookViewId="0">
      <pane xSplit="3" ySplit="8" topLeftCell="D15" activePane="bottomRight" state="frozen"/>
      <selection activeCell="D17" sqref="D17"/>
      <selection pane="topRight" activeCell="D17" sqref="D17"/>
      <selection pane="bottomLeft" activeCell="D17" sqref="D17"/>
      <selection pane="bottomRight" activeCell="F26" sqref="F26"/>
    </sheetView>
  </sheetViews>
  <sheetFormatPr baseColWidth="10" defaultRowHeight="14.25" x14ac:dyDescent="0.25"/>
  <cols>
    <col min="1" max="1" width="13.5703125" style="13" hidden="1" customWidth="1"/>
    <col min="2" max="2" width="20.7109375" style="13" customWidth="1"/>
    <col min="3" max="3" width="45.7109375" style="13" customWidth="1"/>
    <col min="4" max="4" width="19.7109375" style="13" customWidth="1"/>
    <col min="5" max="5" width="16.140625" style="13" customWidth="1"/>
    <col min="6" max="6" width="18" style="13" customWidth="1"/>
    <col min="7" max="7" width="16.28515625" style="13" customWidth="1"/>
    <col min="8" max="8" width="13.5703125" style="13" customWidth="1"/>
    <col min="9" max="9" width="24.85546875" style="13" customWidth="1"/>
    <col min="10" max="10" width="19.5703125" style="13" customWidth="1"/>
    <col min="11" max="11" width="24.28515625" style="13" customWidth="1"/>
    <col min="12" max="16384" width="11.42578125" style="13"/>
  </cols>
  <sheetData>
    <row r="1" spans="1:11" ht="30" customHeight="1" x14ac:dyDescent="0.3">
      <c r="A1" s="53"/>
      <c r="B1" s="53"/>
      <c r="C1" s="53"/>
      <c r="D1" s="204" t="s">
        <v>16</v>
      </c>
      <c r="E1" s="204"/>
      <c r="F1" s="204"/>
      <c r="G1" s="204"/>
      <c r="H1" s="204"/>
      <c r="I1" s="204"/>
      <c r="J1" s="204"/>
      <c r="K1" s="204"/>
    </row>
    <row r="2" spans="1:11" ht="30" customHeight="1" x14ac:dyDescent="0.25">
      <c r="B2" s="54"/>
      <c r="C2" s="54"/>
      <c r="D2" s="205" t="s">
        <v>17</v>
      </c>
      <c r="E2" s="205"/>
      <c r="F2" s="205"/>
      <c r="G2" s="205"/>
      <c r="H2" s="205"/>
      <c r="I2" s="205"/>
      <c r="J2" s="205"/>
      <c r="K2" s="205"/>
    </row>
    <row r="3" spans="1:11" ht="20.25" customHeight="1" x14ac:dyDescent="0.25">
      <c r="B3" s="32"/>
      <c r="C3" s="33"/>
      <c r="D3" s="33"/>
      <c r="E3" s="33"/>
      <c r="F3" s="33"/>
      <c r="G3" s="33"/>
      <c r="H3" s="33"/>
      <c r="I3" s="34"/>
      <c r="J3" s="35"/>
      <c r="K3" s="36"/>
    </row>
    <row r="4" spans="1:11" ht="33.75" customHeight="1" thickBot="1" x14ac:dyDescent="0.3">
      <c r="A4" s="13">
        <f>+LEN(C4)</f>
        <v>0</v>
      </c>
      <c r="B4" s="49" t="s">
        <v>47</v>
      </c>
      <c r="C4" s="206"/>
      <c r="D4" s="206"/>
      <c r="E4" s="206"/>
      <c r="F4" s="206"/>
      <c r="G4" s="206"/>
      <c r="H4" s="206"/>
      <c r="I4" s="206"/>
      <c r="J4" s="206"/>
      <c r="K4" s="36"/>
    </row>
    <row r="5" spans="1:11" ht="19.5" customHeight="1" thickBot="1" x14ac:dyDescent="0.3">
      <c r="B5" s="47"/>
      <c r="C5" s="48"/>
      <c r="D5" s="48"/>
      <c r="E5" s="48"/>
      <c r="F5" s="48"/>
      <c r="G5" s="48"/>
      <c r="H5" s="48"/>
      <c r="I5" s="48"/>
      <c r="J5" s="48"/>
      <c r="K5" s="37"/>
    </row>
    <row r="6" spans="1:11" ht="32.25" customHeight="1" x14ac:dyDescent="0.25">
      <c r="B6" s="207" t="s">
        <v>50</v>
      </c>
      <c r="C6" s="210" t="s">
        <v>0</v>
      </c>
      <c r="D6" s="213" t="s">
        <v>1</v>
      </c>
      <c r="E6" s="213"/>
      <c r="F6" s="213"/>
      <c r="G6" s="213"/>
      <c r="H6" s="213"/>
      <c r="I6" s="210" t="s">
        <v>2</v>
      </c>
      <c r="J6" s="210" t="s">
        <v>3</v>
      </c>
      <c r="K6" s="214" t="s">
        <v>14</v>
      </c>
    </row>
    <row r="7" spans="1:11" s="18" customFormat="1" ht="18" customHeight="1" x14ac:dyDescent="0.25">
      <c r="B7" s="208"/>
      <c r="C7" s="211"/>
      <c r="D7" s="217" t="s">
        <v>12</v>
      </c>
      <c r="E7" s="217" t="s">
        <v>4</v>
      </c>
      <c r="F7" s="217" t="s">
        <v>11</v>
      </c>
      <c r="G7" s="217" t="s">
        <v>5</v>
      </c>
      <c r="H7" s="217" t="s">
        <v>10</v>
      </c>
      <c r="I7" s="211"/>
      <c r="J7" s="211"/>
      <c r="K7" s="215"/>
    </row>
    <row r="8" spans="1:11" s="18" customFormat="1" ht="18" customHeight="1" thickBot="1" x14ac:dyDescent="0.3">
      <c r="B8" s="209"/>
      <c r="C8" s="212"/>
      <c r="D8" s="218"/>
      <c r="E8" s="218"/>
      <c r="F8" s="218"/>
      <c r="G8" s="218"/>
      <c r="H8" s="218" t="s">
        <v>10</v>
      </c>
      <c r="I8" s="212"/>
      <c r="J8" s="212"/>
      <c r="K8" s="216" t="s">
        <v>13</v>
      </c>
    </row>
    <row r="9" spans="1:11" s="18" customFormat="1" ht="38.1" customHeight="1" x14ac:dyDescent="0.25">
      <c r="B9" s="3" t="s">
        <v>6</v>
      </c>
      <c r="C9" s="5"/>
      <c r="D9" s="5"/>
      <c r="E9" s="6"/>
      <c r="F9" s="6"/>
      <c r="G9" s="6"/>
      <c r="H9" s="6"/>
      <c r="I9" s="7"/>
      <c r="J9" s="7"/>
      <c r="K9" s="69"/>
    </row>
    <row r="10" spans="1:11" ht="38.1" customHeight="1" x14ac:dyDescent="0.25">
      <c r="B10" s="2" t="s">
        <v>7</v>
      </c>
      <c r="C10" s="8"/>
      <c r="D10" s="9"/>
      <c r="E10" s="9"/>
      <c r="F10" s="9"/>
      <c r="G10" s="9"/>
      <c r="H10" s="9"/>
      <c r="I10" s="10"/>
      <c r="J10" s="10"/>
      <c r="K10" s="70"/>
    </row>
    <row r="11" spans="1:11" ht="38.1" customHeight="1" x14ac:dyDescent="0.25">
      <c r="B11" s="203" t="s">
        <v>8</v>
      </c>
      <c r="C11" s="8" t="str">
        <f>+IF('Componente 1 (5)'!A3&gt;0,'Componente 1 (5)'!D2,"Nombre del Componente 1")</f>
        <v>Nombre del Componente 1</v>
      </c>
      <c r="D11" s="8"/>
      <c r="E11" s="10"/>
      <c r="F11" s="10"/>
      <c r="G11" s="10"/>
      <c r="H11" s="10"/>
      <c r="I11" s="8"/>
      <c r="J11" s="8"/>
      <c r="K11" s="38">
        <f>+'Componente 1 (5)'!L10</f>
        <v>0</v>
      </c>
    </row>
    <row r="12" spans="1:11" ht="38.1" customHeight="1" x14ac:dyDescent="0.25">
      <c r="B12" s="203"/>
      <c r="C12" s="8" t="str">
        <f>+IF('Componente 2 (5)'!A3&gt;0,'Componente 2 (5)'!D2,"Nombre del Componente 2")</f>
        <v>Nombre del Componente 2</v>
      </c>
      <c r="D12" s="8"/>
      <c r="E12" s="10"/>
      <c r="F12" s="10"/>
      <c r="G12" s="10"/>
      <c r="H12" s="10"/>
      <c r="I12" s="10"/>
      <c r="J12" s="10"/>
      <c r="K12" s="38">
        <f>+'Componente 2 (5)'!L10</f>
        <v>0</v>
      </c>
    </row>
    <row r="13" spans="1:11" ht="38.1" customHeight="1" x14ac:dyDescent="0.25">
      <c r="B13" s="203"/>
      <c r="C13" s="8" t="str">
        <f>+IF('Componente 3 (5)'!A3&gt;0,'Componente 3 (5)'!D2,"Nombre del Componente 3")</f>
        <v>Nombre del Componente 3</v>
      </c>
      <c r="D13" s="8"/>
      <c r="E13" s="10"/>
      <c r="F13" s="10"/>
      <c r="G13" s="10"/>
      <c r="H13" s="10"/>
      <c r="I13" s="10"/>
      <c r="J13" s="10"/>
      <c r="K13" s="38">
        <f>+'Componente 3 (5)'!L10</f>
        <v>0</v>
      </c>
    </row>
    <row r="14" spans="1:11" ht="38.1" customHeight="1" x14ac:dyDescent="0.25">
      <c r="B14" s="203"/>
      <c r="C14" s="8" t="str">
        <f>+IF('Componente 4 (5)'!A3&gt;0,'Componente 4 (5)'!D2,"Nombre del Componente 4")</f>
        <v>Nombre del Componente 4</v>
      </c>
      <c r="D14" s="8"/>
      <c r="E14" s="10"/>
      <c r="F14" s="10"/>
      <c r="G14" s="10"/>
      <c r="H14" s="10"/>
      <c r="I14" s="10"/>
      <c r="J14" s="10"/>
      <c r="K14" s="38">
        <f>+'Componente 4 (5)'!L10</f>
        <v>0</v>
      </c>
    </row>
    <row r="15" spans="1:11" ht="38.1" customHeight="1" x14ac:dyDescent="0.25">
      <c r="B15" s="203"/>
      <c r="C15" s="8" t="str">
        <f>+IF('Componente 5 (5)'!A3&gt;0,'Componente 5 (5)'!D2,"Nombre del Componente 5")</f>
        <v>Nombre del Componente 5</v>
      </c>
      <c r="D15" s="8"/>
      <c r="E15" s="10"/>
      <c r="F15" s="10"/>
      <c r="G15" s="10"/>
      <c r="H15" s="10"/>
      <c r="I15" s="10"/>
      <c r="J15" s="10"/>
      <c r="K15" s="38">
        <f>+'Componente 5 (5)'!L10</f>
        <v>0</v>
      </c>
    </row>
    <row r="16" spans="1:11" s="71" customFormat="1" ht="15.75" x14ac:dyDescent="0.25">
      <c r="B16" s="203" t="s">
        <v>9</v>
      </c>
      <c r="C16" s="8"/>
      <c r="D16" s="8"/>
      <c r="E16" s="10"/>
      <c r="F16" s="10"/>
      <c r="G16" s="10"/>
      <c r="H16" s="10"/>
      <c r="I16" s="10"/>
      <c r="J16" s="10"/>
      <c r="K16" s="70"/>
    </row>
    <row r="17" spans="2:11" s="71" customFormat="1" ht="15.75" x14ac:dyDescent="0.25">
      <c r="B17" s="203"/>
      <c r="C17" s="8"/>
      <c r="D17" s="8"/>
      <c r="E17" s="10"/>
      <c r="F17" s="10"/>
      <c r="G17" s="10"/>
      <c r="H17" s="10"/>
      <c r="I17" s="10"/>
      <c r="J17" s="10"/>
      <c r="K17" s="70"/>
    </row>
    <row r="18" spans="2:11" s="71" customFormat="1" ht="15.75" x14ac:dyDescent="0.25">
      <c r="B18" s="203"/>
      <c r="C18" s="8"/>
      <c r="D18" s="8"/>
      <c r="E18" s="10"/>
      <c r="F18" s="10"/>
      <c r="G18" s="10"/>
      <c r="H18" s="10"/>
      <c r="I18" s="10"/>
      <c r="J18" s="10"/>
      <c r="K18" s="70"/>
    </row>
    <row r="19" spans="2:11" s="71" customFormat="1" ht="15.75" x14ac:dyDescent="0.25">
      <c r="B19" s="203"/>
      <c r="C19" s="8"/>
      <c r="D19" s="8"/>
      <c r="E19" s="10"/>
      <c r="F19" s="10"/>
      <c r="G19" s="10"/>
      <c r="H19" s="10"/>
      <c r="I19" s="10"/>
      <c r="J19" s="10"/>
      <c r="K19" s="72"/>
    </row>
    <row r="20" spans="2:11" ht="30" customHeight="1" x14ac:dyDescent="0.25">
      <c r="B20" s="4"/>
      <c r="C20" s="4"/>
      <c r="D20" s="4"/>
      <c r="E20" s="4"/>
      <c r="F20" s="4"/>
      <c r="G20" s="4"/>
      <c r="H20" s="4"/>
      <c r="I20" s="4"/>
      <c r="J20" s="11" t="s">
        <v>15</v>
      </c>
      <c r="K20" s="52">
        <f>SUM(K11:K15)</f>
        <v>0</v>
      </c>
    </row>
    <row r="21" spans="2:11" ht="30" customHeight="1" x14ac:dyDescent="0.25">
      <c r="B21" s="4"/>
      <c r="C21" s="4"/>
      <c r="D21" s="4"/>
      <c r="E21" s="4"/>
      <c r="F21" s="4"/>
      <c r="G21" s="4"/>
      <c r="H21" s="4"/>
      <c r="I21" s="4"/>
      <c r="J21" s="11"/>
      <c r="K21" s="11"/>
    </row>
    <row r="22" spans="2:11" s="1" customFormat="1" ht="29.25" customHeight="1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2:11" x14ac:dyDescent="0.25">
      <c r="E23" s="200"/>
      <c r="F23" s="200"/>
      <c r="H23" s="200"/>
      <c r="I23" s="200"/>
    </row>
    <row r="24" spans="2:11" s="18" customFormat="1" ht="21.75" customHeight="1" x14ac:dyDescent="0.25">
      <c r="C24" s="40" t="s">
        <v>40</v>
      </c>
      <c r="E24" s="201" t="s">
        <v>41</v>
      </c>
      <c r="F24" s="201"/>
      <c r="H24" s="201" t="s">
        <v>42</v>
      </c>
      <c r="I24" s="201"/>
    </row>
    <row r="25" spans="2:11" x14ac:dyDescent="0.25">
      <c r="C25" s="41" t="s">
        <v>43</v>
      </c>
      <c r="E25" s="202" t="s">
        <v>43</v>
      </c>
      <c r="F25" s="202"/>
      <c r="H25" s="202" t="s">
        <v>43</v>
      </c>
      <c r="I25" s="202"/>
    </row>
  </sheetData>
  <sheetProtection password="86E7" sheet="1" objects="1" scenarios="1"/>
  <protectedRanges>
    <protectedRange sqref="C26:I27" name="Rango4"/>
    <protectedRange sqref="C4:J4" name="Rango2"/>
    <protectedRange sqref="D11:J15" name="Rango1"/>
    <protectedRange sqref="H25:I25 E25:F25 C25" name="Rango3"/>
  </protectedRanges>
  <mergeCells count="22">
    <mergeCell ref="B16:B19"/>
    <mergeCell ref="D1:K1"/>
    <mergeCell ref="D2:K2"/>
    <mergeCell ref="C4:J4"/>
    <mergeCell ref="B6:B8"/>
    <mergeCell ref="C6:C8"/>
    <mergeCell ref="D6:H6"/>
    <mergeCell ref="I6:I8"/>
    <mergeCell ref="J6:J8"/>
    <mergeCell ref="K6:K8"/>
    <mergeCell ref="D7:D8"/>
    <mergeCell ref="E7:E8"/>
    <mergeCell ref="F7:F8"/>
    <mergeCell ref="G7:G8"/>
    <mergeCell ref="H7:H8"/>
    <mergeCell ref="B11:B15"/>
    <mergeCell ref="E23:F23"/>
    <mergeCell ref="H23:I23"/>
    <mergeCell ref="E24:F24"/>
    <mergeCell ref="H24:I24"/>
    <mergeCell ref="E25:F25"/>
    <mergeCell ref="H25:I25"/>
  </mergeCells>
  <printOptions horizontalCentered="1"/>
  <pageMargins left="0.39370078740157483" right="0.39370078740157483" top="0.39370078740157483" bottom="0.39370078740157483" header="0" footer="0"/>
  <pageSetup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400"/>
    <pageSetUpPr fitToPage="1"/>
  </sheetPr>
  <dimension ref="A2:Q200"/>
  <sheetViews>
    <sheetView showGridLines="0" topLeftCell="C1" zoomScale="90" zoomScaleNormal="90" workbookViewId="0">
      <selection activeCell="G15" sqref="G15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400"/>
    <pageSetUpPr fitToPage="1"/>
  </sheetPr>
  <dimension ref="A2:Q200"/>
  <sheetViews>
    <sheetView showGridLines="0" topLeftCell="C2" zoomScale="90" zoomScaleNormal="90" workbookViewId="0">
      <selection activeCell="D2" sqref="D2:I3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400"/>
    <pageSetUpPr fitToPage="1"/>
  </sheetPr>
  <dimension ref="A2:Q200"/>
  <sheetViews>
    <sheetView showGridLines="0" topLeftCell="C2" zoomScale="90" zoomScaleNormal="90" workbookViewId="0">
      <selection activeCell="D2" sqref="D2:I3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400"/>
    <pageSetUpPr fitToPage="1"/>
  </sheetPr>
  <dimension ref="A2:Q200"/>
  <sheetViews>
    <sheetView showGridLines="0" topLeftCell="C1" zoomScale="90" zoomScaleNormal="90" workbookViewId="0">
      <selection activeCell="D12" sqref="D12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400"/>
    <pageSetUpPr fitToPage="1"/>
  </sheetPr>
  <dimension ref="A2:Q200"/>
  <sheetViews>
    <sheetView showGridLines="0" topLeftCell="C2" zoomScale="90" zoomScaleNormal="90" workbookViewId="0">
      <selection activeCell="D2" sqref="D2:I3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25"/>
  <sheetViews>
    <sheetView showGridLines="0" zoomScale="80" zoomScaleNormal="80" workbookViewId="0">
      <pane xSplit="3" ySplit="8" topLeftCell="D9" activePane="bottomRight" state="frozen"/>
      <selection activeCell="D17" sqref="D17"/>
      <selection pane="topRight" activeCell="D17" sqref="D17"/>
      <selection pane="bottomLeft" activeCell="D17" sqref="D17"/>
      <selection pane="bottomRight" activeCell="K15" sqref="K15"/>
    </sheetView>
  </sheetViews>
  <sheetFormatPr baseColWidth="10" defaultRowHeight="14.25" x14ac:dyDescent="0.25"/>
  <cols>
    <col min="1" max="1" width="13.5703125" style="13" hidden="1" customWidth="1"/>
    <col min="2" max="2" width="20.7109375" style="13" customWidth="1"/>
    <col min="3" max="3" width="45.7109375" style="13" customWidth="1"/>
    <col min="4" max="4" width="19.7109375" style="13" customWidth="1"/>
    <col min="5" max="5" width="16.140625" style="13" customWidth="1"/>
    <col min="6" max="6" width="18" style="13" customWidth="1"/>
    <col min="7" max="7" width="16.28515625" style="13" customWidth="1"/>
    <col min="8" max="8" width="13.5703125" style="13" customWidth="1"/>
    <col min="9" max="9" width="24.85546875" style="13" customWidth="1"/>
    <col min="10" max="10" width="19.5703125" style="13" customWidth="1"/>
    <col min="11" max="11" width="24.28515625" style="13" customWidth="1"/>
    <col min="12" max="16384" width="11.42578125" style="13"/>
  </cols>
  <sheetData>
    <row r="1" spans="1:11" ht="30" customHeight="1" x14ac:dyDescent="0.3">
      <c r="A1" s="53"/>
      <c r="B1" s="53"/>
      <c r="C1" s="53"/>
      <c r="D1" s="204" t="s">
        <v>16</v>
      </c>
      <c r="E1" s="204"/>
      <c r="F1" s="204"/>
      <c r="G1" s="204"/>
      <c r="H1" s="204"/>
      <c r="I1" s="204"/>
      <c r="J1" s="204"/>
      <c r="K1" s="204"/>
    </row>
    <row r="2" spans="1:11" ht="30" customHeight="1" x14ac:dyDescent="0.25">
      <c r="B2" s="54"/>
      <c r="C2" s="54"/>
      <c r="D2" s="205" t="s">
        <v>17</v>
      </c>
      <c r="E2" s="205"/>
      <c r="F2" s="205"/>
      <c r="G2" s="205"/>
      <c r="H2" s="205"/>
      <c r="I2" s="205"/>
      <c r="J2" s="205"/>
      <c r="K2" s="205"/>
    </row>
    <row r="3" spans="1:11" ht="20.25" customHeight="1" x14ac:dyDescent="0.25">
      <c r="B3" s="32"/>
      <c r="C3" s="33"/>
      <c r="D3" s="33"/>
      <c r="E3" s="33"/>
      <c r="F3" s="33"/>
      <c r="G3" s="33"/>
      <c r="H3" s="33"/>
      <c r="I3" s="34"/>
      <c r="J3" s="35"/>
      <c r="K3" s="36"/>
    </row>
    <row r="4" spans="1:11" ht="33.75" customHeight="1" thickBot="1" x14ac:dyDescent="0.3">
      <c r="A4" s="13">
        <f>+LEN(C4)</f>
        <v>0</v>
      </c>
      <c r="B4" s="49" t="s">
        <v>47</v>
      </c>
      <c r="C4" s="206"/>
      <c r="D4" s="206"/>
      <c r="E4" s="206"/>
      <c r="F4" s="206"/>
      <c r="G4" s="206"/>
      <c r="H4" s="206"/>
      <c r="I4" s="206"/>
      <c r="J4" s="206"/>
      <c r="K4" s="36"/>
    </row>
    <row r="5" spans="1:11" ht="19.5" customHeight="1" thickBot="1" x14ac:dyDescent="0.3">
      <c r="B5" s="47"/>
      <c r="C5" s="48"/>
      <c r="D5" s="48"/>
      <c r="E5" s="48"/>
      <c r="F5" s="48"/>
      <c r="G5" s="48"/>
      <c r="H5" s="48"/>
      <c r="I5" s="48"/>
      <c r="J5" s="48"/>
      <c r="K5" s="37"/>
    </row>
    <row r="6" spans="1:11" ht="32.25" customHeight="1" x14ac:dyDescent="0.25">
      <c r="B6" s="207" t="s">
        <v>50</v>
      </c>
      <c r="C6" s="210" t="s">
        <v>0</v>
      </c>
      <c r="D6" s="213" t="s">
        <v>1</v>
      </c>
      <c r="E6" s="213"/>
      <c r="F6" s="213"/>
      <c r="G6" s="213"/>
      <c r="H6" s="213"/>
      <c r="I6" s="210" t="s">
        <v>2</v>
      </c>
      <c r="J6" s="210" t="s">
        <v>3</v>
      </c>
      <c r="K6" s="214" t="s">
        <v>14</v>
      </c>
    </row>
    <row r="7" spans="1:11" s="18" customFormat="1" ht="18" customHeight="1" x14ac:dyDescent="0.25">
      <c r="B7" s="208"/>
      <c r="C7" s="211"/>
      <c r="D7" s="217" t="s">
        <v>12</v>
      </c>
      <c r="E7" s="217" t="s">
        <v>4</v>
      </c>
      <c r="F7" s="217" t="s">
        <v>11</v>
      </c>
      <c r="G7" s="217" t="s">
        <v>5</v>
      </c>
      <c r="H7" s="217" t="s">
        <v>10</v>
      </c>
      <c r="I7" s="211"/>
      <c r="J7" s="211"/>
      <c r="K7" s="215"/>
    </row>
    <row r="8" spans="1:11" s="18" customFormat="1" ht="18" customHeight="1" thickBot="1" x14ac:dyDescent="0.3">
      <c r="B8" s="209"/>
      <c r="C8" s="212"/>
      <c r="D8" s="218"/>
      <c r="E8" s="218"/>
      <c r="F8" s="218"/>
      <c r="G8" s="218"/>
      <c r="H8" s="218" t="s">
        <v>10</v>
      </c>
      <c r="I8" s="212"/>
      <c r="J8" s="212"/>
      <c r="K8" s="216" t="s">
        <v>13</v>
      </c>
    </row>
    <row r="9" spans="1:11" s="18" customFormat="1" ht="38.1" customHeight="1" x14ac:dyDescent="0.25">
      <c r="B9" s="3" t="s">
        <v>6</v>
      </c>
      <c r="C9" s="5"/>
      <c r="D9" s="5"/>
      <c r="E9" s="6"/>
      <c r="F9" s="6"/>
      <c r="G9" s="6"/>
      <c r="H9" s="6"/>
      <c r="I9" s="7"/>
      <c r="J9" s="7"/>
      <c r="K9" s="69"/>
    </row>
    <row r="10" spans="1:11" ht="38.1" customHeight="1" x14ac:dyDescent="0.25">
      <c r="B10" s="2" t="s">
        <v>7</v>
      </c>
      <c r="C10" s="8"/>
      <c r="D10" s="9"/>
      <c r="E10" s="9"/>
      <c r="F10" s="9"/>
      <c r="G10" s="9"/>
      <c r="H10" s="9"/>
      <c r="I10" s="10"/>
      <c r="J10" s="10"/>
      <c r="K10" s="70"/>
    </row>
    <row r="11" spans="1:11" ht="38.1" customHeight="1" x14ac:dyDescent="0.25">
      <c r="B11" s="203" t="s">
        <v>8</v>
      </c>
      <c r="C11" s="8" t="str">
        <f>+IF('Componente 1 (6)'!A3&gt;0,'Componente 1 (6)'!D2,"Nombre del Componente 1")</f>
        <v>Nombre del Componente 1</v>
      </c>
      <c r="D11" s="8"/>
      <c r="E11" s="10"/>
      <c r="F11" s="10"/>
      <c r="G11" s="10"/>
      <c r="H11" s="10"/>
      <c r="I11" s="8"/>
      <c r="J11" s="8"/>
      <c r="K11" s="38">
        <f>+'Componente 1 (6)'!L10</f>
        <v>0</v>
      </c>
    </row>
    <row r="12" spans="1:11" ht="38.1" customHeight="1" x14ac:dyDescent="0.25">
      <c r="B12" s="203"/>
      <c r="C12" s="8" t="str">
        <f>+IF('Componente 2 (6)'!A3&gt;0,'Componente 2 (6)'!D2,"Nombre del Componente 2")</f>
        <v>Nombre del Componente 2</v>
      </c>
      <c r="D12" s="8"/>
      <c r="E12" s="10"/>
      <c r="F12" s="10"/>
      <c r="G12" s="10"/>
      <c r="H12" s="10"/>
      <c r="I12" s="10"/>
      <c r="J12" s="10"/>
      <c r="K12" s="38">
        <f>+'Componente 2 (6)'!L10</f>
        <v>0</v>
      </c>
    </row>
    <row r="13" spans="1:11" ht="38.1" customHeight="1" x14ac:dyDescent="0.25">
      <c r="B13" s="203"/>
      <c r="C13" s="8" t="str">
        <f>+IF('Componente 3 (6)'!A3&gt;0,'Componente 3 (6)'!D2,"Nombre del Componente 3")</f>
        <v>Nombre del Componente 3</v>
      </c>
      <c r="D13" s="8"/>
      <c r="E13" s="10"/>
      <c r="F13" s="10"/>
      <c r="G13" s="10"/>
      <c r="H13" s="10"/>
      <c r="I13" s="10"/>
      <c r="J13" s="10"/>
      <c r="K13" s="38">
        <f>+'Componente 3 (6)'!L10</f>
        <v>0</v>
      </c>
    </row>
    <row r="14" spans="1:11" ht="38.1" customHeight="1" x14ac:dyDescent="0.25">
      <c r="B14" s="203"/>
      <c r="C14" s="8" t="str">
        <f>+IF('Componente 4 (6)'!A3&gt;0,'Componente 4 (6)'!D2,"Nombre del Componente 4")</f>
        <v>Nombre del Componente 4</v>
      </c>
      <c r="D14" s="8"/>
      <c r="E14" s="10"/>
      <c r="F14" s="10"/>
      <c r="G14" s="10"/>
      <c r="H14" s="10"/>
      <c r="I14" s="10"/>
      <c r="J14" s="10"/>
      <c r="K14" s="38">
        <f>+'Componente 4 (6)'!L10</f>
        <v>0</v>
      </c>
    </row>
    <row r="15" spans="1:11" ht="38.1" customHeight="1" x14ac:dyDescent="0.25">
      <c r="B15" s="203"/>
      <c r="C15" s="8" t="str">
        <f>+IF('Componente 5 (6)'!A3&gt;0,'Componente 5 (6)'!D2,"Nombre del Componente 5")</f>
        <v>Nombre del Componente 5</v>
      </c>
      <c r="D15" s="8"/>
      <c r="E15" s="10"/>
      <c r="F15" s="10"/>
      <c r="G15" s="10"/>
      <c r="H15" s="10"/>
      <c r="I15" s="10"/>
      <c r="J15" s="10"/>
      <c r="K15" s="38">
        <f>+'Componente 5 (6)'!L10</f>
        <v>0</v>
      </c>
    </row>
    <row r="16" spans="1:11" s="71" customFormat="1" ht="15.75" x14ac:dyDescent="0.25">
      <c r="B16" s="203" t="s">
        <v>9</v>
      </c>
      <c r="C16" s="8"/>
      <c r="D16" s="8"/>
      <c r="E16" s="10"/>
      <c r="F16" s="10"/>
      <c r="G16" s="10"/>
      <c r="H16" s="10"/>
      <c r="I16" s="10"/>
      <c r="J16" s="10"/>
      <c r="K16" s="70"/>
    </row>
    <row r="17" spans="2:11" s="71" customFormat="1" ht="15.75" x14ac:dyDescent="0.25">
      <c r="B17" s="203"/>
      <c r="C17" s="8"/>
      <c r="D17" s="8"/>
      <c r="E17" s="10"/>
      <c r="F17" s="10"/>
      <c r="G17" s="10"/>
      <c r="H17" s="10"/>
      <c r="I17" s="10"/>
      <c r="J17" s="10"/>
      <c r="K17" s="70"/>
    </row>
    <row r="18" spans="2:11" s="71" customFormat="1" ht="15.75" x14ac:dyDescent="0.25">
      <c r="B18" s="203"/>
      <c r="C18" s="8"/>
      <c r="D18" s="8"/>
      <c r="E18" s="10"/>
      <c r="F18" s="10"/>
      <c r="G18" s="10"/>
      <c r="H18" s="10"/>
      <c r="I18" s="10"/>
      <c r="J18" s="10"/>
      <c r="K18" s="70"/>
    </row>
    <row r="19" spans="2:11" s="71" customFormat="1" ht="15.75" x14ac:dyDescent="0.25">
      <c r="B19" s="203"/>
      <c r="C19" s="8"/>
      <c r="D19" s="8"/>
      <c r="E19" s="10"/>
      <c r="F19" s="10"/>
      <c r="G19" s="10"/>
      <c r="H19" s="10"/>
      <c r="I19" s="10"/>
      <c r="J19" s="10"/>
      <c r="K19" s="72"/>
    </row>
    <row r="20" spans="2:11" ht="30" customHeight="1" x14ac:dyDescent="0.25">
      <c r="B20" s="4"/>
      <c r="C20" s="4"/>
      <c r="D20" s="4"/>
      <c r="E20" s="4"/>
      <c r="F20" s="4"/>
      <c r="G20" s="4"/>
      <c r="H20" s="4"/>
      <c r="I20" s="4"/>
      <c r="J20" s="11" t="s">
        <v>15</v>
      </c>
      <c r="K20" s="52">
        <f>SUM(K11:K15)</f>
        <v>0</v>
      </c>
    </row>
    <row r="21" spans="2:11" ht="30" customHeight="1" x14ac:dyDescent="0.25">
      <c r="B21" s="4"/>
      <c r="C21" s="4"/>
      <c r="D21" s="4"/>
      <c r="E21" s="4"/>
      <c r="F21" s="4"/>
      <c r="G21" s="4"/>
      <c r="H21" s="4"/>
      <c r="I21" s="4"/>
      <c r="J21" s="11"/>
      <c r="K21" s="11"/>
    </row>
    <row r="22" spans="2:11" s="1" customFormat="1" ht="29.25" customHeight="1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2:11" x14ac:dyDescent="0.25">
      <c r="E23" s="200"/>
      <c r="F23" s="200"/>
      <c r="H23" s="200"/>
      <c r="I23" s="200"/>
    </row>
    <row r="24" spans="2:11" s="18" customFormat="1" ht="21.75" customHeight="1" x14ac:dyDescent="0.25">
      <c r="C24" s="40" t="s">
        <v>40</v>
      </c>
      <c r="E24" s="201" t="s">
        <v>41</v>
      </c>
      <c r="F24" s="201"/>
      <c r="H24" s="201" t="s">
        <v>42</v>
      </c>
      <c r="I24" s="201"/>
    </row>
    <row r="25" spans="2:11" x14ac:dyDescent="0.25">
      <c r="C25" s="41" t="s">
        <v>43</v>
      </c>
      <c r="E25" s="202" t="s">
        <v>43</v>
      </c>
      <c r="F25" s="202"/>
      <c r="H25" s="202" t="s">
        <v>43</v>
      </c>
      <c r="I25" s="202"/>
    </row>
  </sheetData>
  <protectedRanges>
    <protectedRange sqref="C26:I27" name="Rango4"/>
    <protectedRange sqref="C4:J4" name="Rango2"/>
    <protectedRange sqref="D11:J15" name="Rango1"/>
    <protectedRange sqref="H25:I25 E25:F25 C25" name="Rango3"/>
  </protectedRanges>
  <mergeCells count="22">
    <mergeCell ref="B16:B19"/>
    <mergeCell ref="D1:K1"/>
    <mergeCell ref="D2:K2"/>
    <mergeCell ref="C4:J4"/>
    <mergeCell ref="B6:B8"/>
    <mergeCell ref="C6:C8"/>
    <mergeCell ref="D6:H6"/>
    <mergeCell ref="I6:I8"/>
    <mergeCell ref="J6:J8"/>
    <mergeCell ref="K6:K8"/>
    <mergeCell ref="D7:D8"/>
    <mergeCell ref="E7:E8"/>
    <mergeCell ref="F7:F8"/>
    <mergeCell ref="G7:G8"/>
    <mergeCell ref="H7:H8"/>
    <mergeCell ref="B11:B15"/>
    <mergeCell ref="E23:F23"/>
    <mergeCell ref="H23:I23"/>
    <mergeCell ref="E24:F24"/>
    <mergeCell ref="H24:I24"/>
    <mergeCell ref="E25:F25"/>
    <mergeCell ref="H25:I25"/>
  </mergeCells>
  <printOptions horizontalCentered="1"/>
  <pageMargins left="0.39370078740157483" right="0.39370078740157483" top="0.39370078740157483" bottom="0.39370078740157483" header="0" footer="0"/>
  <pageSetup scale="5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00"/>
  <sheetViews>
    <sheetView showGridLines="0" topLeftCell="C1" zoomScale="90" zoomScaleNormal="90" workbookViewId="0">
      <selection activeCell="F35" sqref="F35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00"/>
  <sheetViews>
    <sheetView showGridLines="0" topLeftCell="C2" zoomScale="90" zoomScaleNormal="90" workbookViewId="0">
      <selection activeCell="D2" sqref="D2:I3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00"/>
  <sheetViews>
    <sheetView showGridLines="0" topLeftCell="C2" zoomScale="90" zoomScaleNormal="90" workbookViewId="0">
      <selection activeCell="F13" sqref="F13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00"/>
  <sheetViews>
    <sheetView showGridLines="0" topLeftCell="C14" zoomScale="90" zoomScaleNormal="90" workbookViewId="0">
      <selection activeCell="E24" sqref="E24:F24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00"/>
  <sheetViews>
    <sheetView showGridLines="0" topLeftCell="C1" zoomScale="90" zoomScaleNormal="90" workbookViewId="0">
      <selection activeCell="D2" sqref="D2:I3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00"/>
  <sheetViews>
    <sheetView showGridLines="0" topLeftCell="C13" zoomScale="90" zoomScaleNormal="90" workbookViewId="0">
      <selection activeCell="F23" sqref="F23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58"/>
  <sheetViews>
    <sheetView workbookViewId="0">
      <selection activeCell="B8" sqref="B8"/>
    </sheetView>
  </sheetViews>
  <sheetFormatPr baseColWidth="10" defaultRowHeight="14.25" x14ac:dyDescent="0.25"/>
  <cols>
    <col min="1" max="1" width="11.42578125" style="13"/>
    <col min="2" max="2" width="55.7109375" style="13" customWidth="1"/>
    <col min="3" max="4" width="30.7109375" style="13" customWidth="1"/>
    <col min="5" max="16384" width="11.42578125" style="13"/>
  </cols>
  <sheetData>
    <row r="2" spans="2:5" ht="20.25" x14ac:dyDescent="0.25">
      <c r="B2" s="245" t="s">
        <v>1208</v>
      </c>
      <c r="C2" s="245"/>
      <c r="E2" s="43"/>
    </row>
    <row r="3" spans="2:5" ht="15.75" x14ac:dyDescent="0.25">
      <c r="B3" s="240" t="s">
        <v>17</v>
      </c>
      <c r="C3" s="240"/>
      <c r="E3" s="42"/>
    </row>
    <row r="7" spans="2:5" ht="35.1" customHeight="1" x14ac:dyDescent="0.25">
      <c r="B7" s="110" t="s">
        <v>45</v>
      </c>
      <c r="C7" s="111" t="s">
        <v>49</v>
      </c>
      <c r="D7" s="112" t="s">
        <v>46</v>
      </c>
    </row>
    <row r="8" spans="2:5" s="44" customFormat="1" ht="22.5" customHeight="1" x14ac:dyDescent="0.25">
      <c r="B8" s="45" t="s">
        <v>897</v>
      </c>
      <c r="C8" s="46" t="s">
        <v>898</v>
      </c>
      <c r="D8" s="46">
        <f>+'PROGRAMA 1'!K20</f>
        <v>26028794.674400002</v>
      </c>
    </row>
    <row r="9" spans="2:5" s="44" customFormat="1" ht="22.5" customHeight="1" x14ac:dyDescent="0.25">
      <c r="B9" s="45" t="str">
        <f>+IF('Programa 2'!A4&gt;0,'Programa 2'!C4,"Nombre del Programa 2")</f>
        <v>Nombre del Programa 2</v>
      </c>
      <c r="C9" s="46"/>
      <c r="D9" s="46">
        <f>+'Programa 2'!K20</f>
        <v>0</v>
      </c>
    </row>
    <row r="10" spans="2:5" s="44" customFormat="1" ht="22.5" customHeight="1" x14ac:dyDescent="0.25">
      <c r="B10" s="45" t="str">
        <f>+IF('Programa 3'!A4&gt;0,'Programa 3'!C4,"Nombre del Programa 3")</f>
        <v>Nombre del Programa 3</v>
      </c>
      <c r="C10" s="46"/>
      <c r="D10" s="46">
        <f>+'Programa 3'!K20</f>
        <v>0</v>
      </c>
    </row>
    <row r="11" spans="2:5" s="44" customFormat="1" ht="22.5" customHeight="1" x14ac:dyDescent="0.25">
      <c r="B11" s="45" t="str">
        <f>+IF('Programa 4'!A4&gt;0,'Programa 4'!C4,"Nombre del Programa 4")</f>
        <v>Nombre del Programa 4</v>
      </c>
      <c r="C11" s="46"/>
      <c r="D11" s="46">
        <f>+'Programa 4'!K20</f>
        <v>0</v>
      </c>
    </row>
    <row r="12" spans="2:5" s="44" customFormat="1" ht="22.5" customHeight="1" x14ac:dyDescent="0.25">
      <c r="B12" s="45" t="str">
        <f>+IF('Programa 5'!A4&gt;0,'Programa 5'!C4,"Nombre del Programa 5")</f>
        <v>Nombre del Programa 5</v>
      </c>
      <c r="C12" s="46"/>
      <c r="D12" s="46">
        <f>+'Programa 5'!K20</f>
        <v>0</v>
      </c>
    </row>
    <row r="13" spans="2:5" s="44" customFormat="1" ht="22.5" customHeight="1" x14ac:dyDescent="0.25">
      <c r="B13" s="45" t="str">
        <f>+IF('Programa 6'!A4&gt;0,'Programa 6'!C4,"Nombre del Programa 6")</f>
        <v>Nombre del Programa 6</v>
      </c>
      <c r="C13" s="46"/>
      <c r="D13" s="46">
        <f>+'Programa 6'!K20</f>
        <v>0</v>
      </c>
    </row>
    <row r="14" spans="2:5" s="44" customFormat="1" ht="22.5" customHeight="1" x14ac:dyDescent="0.25">
      <c r="B14" s="45"/>
      <c r="C14" s="46"/>
      <c r="D14" s="46"/>
    </row>
    <row r="15" spans="2:5" s="44" customFormat="1" ht="22.5" customHeight="1" x14ac:dyDescent="0.25">
      <c r="B15" s="45"/>
      <c r="C15" s="46"/>
      <c r="D15" s="46"/>
    </row>
    <row r="16" spans="2:5" s="44" customFormat="1" ht="22.5" customHeight="1" x14ac:dyDescent="0.25">
      <c r="B16" s="45"/>
      <c r="C16" s="46"/>
      <c r="D16" s="46"/>
    </row>
    <row r="17" spans="2:4" s="44" customFormat="1" ht="15.75" x14ac:dyDescent="0.25">
      <c r="D17" s="113">
        <f>SUM(D8:D16)</f>
        <v>26028794.674400002</v>
      </c>
    </row>
    <row r="18" spans="2:4" s="44" customFormat="1" ht="15" x14ac:dyDescent="0.25"/>
    <row r="19" spans="2:4" s="44" customFormat="1" ht="20.25" customHeight="1" x14ac:dyDescent="0.25">
      <c r="C19" s="42" t="s">
        <v>571</v>
      </c>
      <c r="D19" s="58">
        <f>+D17+D20</f>
        <v>28026937.0044</v>
      </c>
    </row>
    <row r="20" spans="2:4" s="44" customFormat="1" ht="20.25" customHeight="1" x14ac:dyDescent="0.25">
      <c r="B20" s="12"/>
      <c r="C20" s="42" t="s">
        <v>44</v>
      </c>
      <c r="D20" s="106">
        <v>1998142.33</v>
      </c>
    </row>
    <row r="21" spans="2:4" s="44" customFormat="1" ht="15" x14ac:dyDescent="0.25">
      <c r="B21"/>
    </row>
    <row r="22" spans="2:4" s="44" customFormat="1" ht="15" x14ac:dyDescent="0.25"/>
    <row r="23" spans="2:4" s="44" customFormat="1" ht="15" x14ac:dyDescent="0.25"/>
    <row r="24" spans="2:4" s="44" customFormat="1" ht="15" x14ac:dyDescent="0.25"/>
    <row r="25" spans="2:4" s="44" customFormat="1" ht="15" x14ac:dyDescent="0.25"/>
    <row r="26" spans="2:4" s="44" customFormat="1" ht="15" x14ac:dyDescent="0.25"/>
    <row r="27" spans="2:4" s="44" customFormat="1" ht="15" x14ac:dyDescent="0.25"/>
    <row r="28" spans="2:4" s="44" customFormat="1" ht="15" x14ac:dyDescent="0.25"/>
    <row r="29" spans="2:4" s="44" customFormat="1" ht="15" x14ac:dyDescent="0.25"/>
    <row r="30" spans="2:4" s="44" customFormat="1" ht="15" x14ac:dyDescent="0.25"/>
    <row r="31" spans="2:4" s="44" customFormat="1" ht="15" x14ac:dyDescent="0.25"/>
    <row r="32" spans="2:4" s="44" customFormat="1" ht="15" x14ac:dyDescent="0.25"/>
    <row r="33" s="44" customFormat="1" ht="15" x14ac:dyDescent="0.25"/>
    <row r="34" s="44" customFormat="1" ht="15" x14ac:dyDescent="0.25"/>
    <row r="35" s="44" customFormat="1" ht="15" x14ac:dyDescent="0.25"/>
    <row r="36" s="44" customFormat="1" ht="15" x14ac:dyDescent="0.25"/>
    <row r="37" s="44" customFormat="1" ht="15" x14ac:dyDescent="0.25"/>
    <row r="38" s="44" customFormat="1" ht="15" x14ac:dyDescent="0.25"/>
    <row r="39" s="44" customFormat="1" ht="15" x14ac:dyDescent="0.25"/>
    <row r="40" s="44" customFormat="1" ht="15" x14ac:dyDescent="0.25"/>
    <row r="41" s="44" customFormat="1" ht="15" x14ac:dyDescent="0.25"/>
    <row r="42" s="44" customFormat="1" ht="15" x14ac:dyDescent="0.25"/>
    <row r="43" s="44" customFormat="1" ht="15" x14ac:dyDescent="0.25"/>
    <row r="44" s="44" customFormat="1" ht="15" x14ac:dyDescent="0.25"/>
    <row r="45" s="44" customFormat="1" ht="15" x14ac:dyDescent="0.25"/>
    <row r="46" s="44" customFormat="1" ht="15" x14ac:dyDescent="0.25"/>
    <row r="47" s="44" customFormat="1" ht="15" x14ac:dyDescent="0.25"/>
    <row r="48" s="44" customFormat="1" ht="15" x14ac:dyDescent="0.25"/>
    <row r="49" s="44" customFormat="1" ht="15" x14ac:dyDescent="0.25"/>
    <row r="50" s="44" customFormat="1" ht="15" x14ac:dyDescent="0.25"/>
    <row r="51" s="44" customFormat="1" ht="15" x14ac:dyDescent="0.25"/>
    <row r="52" s="44" customFormat="1" ht="15" x14ac:dyDescent="0.25"/>
    <row r="53" s="44" customFormat="1" ht="15" x14ac:dyDescent="0.25"/>
    <row r="54" s="44" customFormat="1" ht="15" x14ac:dyDescent="0.25"/>
    <row r="55" s="44" customFormat="1" ht="15" x14ac:dyDescent="0.25"/>
    <row r="56" s="44" customFormat="1" ht="15" x14ac:dyDescent="0.25"/>
    <row r="57" s="44" customFormat="1" ht="15" x14ac:dyDescent="0.25"/>
    <row r="58" s="44" customFormat="1" ht="15" x14ac:dyDescent="0.25"/>
  </sheetData>
  <protectedRanges>
    <protectedRange sqref="D19" name="Rango1_1"/>
  </protectedRanges>
  <mergeCells count="2">
    <mergeCell ref="B2:C2"/>
    <mergeCell ref="B3:C3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topLeftCell="D22" workbookViewId="0">
      <selection activeCell="G27" sqref="G27"/>
    </sheetView>
  </sheetViews>
  <sheetFormatPr baseColWidth="10" defaultRowHeight="14.25" x14ac:dyDescent="0.25"/>
  <cols>
    <col min="1" max="1" width="13.5703125" style="13" hidden="1" customWidth="1"/>
    <col min="2" max="2" width="20.7109375" style="13" customWidth="1"/>
    <col min="3" max="3" width="45.7109375" style="13" customWidth="1"/>
    <col min="4" max="4" width="19.7109375" style="13" customWidth="1"/>
    <col min="5" max="5" width="16.140625" style="13" customWidth="1"/>
    <col min="6" max="6" width="18" style="13" customWidth="1"/>
    <col min="7" max="7" width="16.28515625" style="13" customWidth="1"/>
    <col min="8" max="8" width="13.5703125" style="13" customWidth="1"/>
    <col min="9" max="9" width="24.85546875" style="13" customWidth="1"/>
    <col min="10" max="10" width="19.5703125" style="13" customWidth="1"/>
    <col min="11" max="11" width="24.28515625" style="13" customWidth="1"/>
    <col min="12" max="16384" width="11.42578125" style="13"/>
  </cols>
  <sheetData>
    <row r="1" spans="1:12" ht="30" customHeight="1" x14ac:dyDescent="0.3">
      <c r="A1" s="53"/>
      <c r="B1" s="53"/>
      <c r="C1" s="53"/>
      <c r="D1" s="204" t="s">
        <v>1207</v>
      </c>
      <c r="E1" s="204"/>
      <c r="F1" s="204"/>
      <c r="G1" s="204"/>
      <c r="H1" s="204"/>
      <c r="I1" s="204"/>
      <c r="J1" s="204"/>
      <c r="K1" s="204"/>
    </row>
    <row r="2" spans="1:12" ht="30" customHeight="1" x14ac:dyDescent="0.25">
      <c r="B2" s="54"/>
      <c r="C2" s="54"/>
      <c r="D2" s="205" t="s">
        <v>17</v>
      </c>
      <c r="E2" s="205"/>
      <c r="F2" s="205"/>
      <c r="G2" s="205"/>
      <c r="H2" s="205"/>
      <c r="I2" s="205"/>
      <c r="J2" s="205"/>
      <c r="K2" s="205"/>
    </row>
    <row r="3" spans="1:12" ht="20.25" customHeight="1" x14ac:dyDescent="0.25">
      <c r="B3" s="32"/>
      <c r="C3" s="33"/>
      <c r="D3" s="33"/>
      <c r="E3" s="33"/>
      <c r="F3" s="33"/>
      <c r="G3" s="33"/>
      <c r="H3" s="33"/>
      <c r="I3" s="34"/>
      <c r="J3" s="35"/>
      <c r="K3" s="36"/>
    </row>
    <row r="4" spans="1:12" ht="33.75" customHeight="1" thickBot="1" x14ac:dyDescent="0.3">
      <c r="A4" s="13">
        <f>+LEN(C4)</f>
        <v>94</v>
      </c>
      <c r="B4" s="49" t="s">
        <v>47</v>
      </c>
      <c r="C4" s="246" t="s">
        <v>900</v>
      </c>
      <c r="D4" s="246"/>
      <c r="E4" s="246"/>
      <c r="F4" s="246"/>
      <c r="G4" s="246"/>
      <c r="H4" s="246"/>
      <c r="I4" s="246"/>
      <c r="J4" s="246"/>
      <c r="K4" s="36"/>
    </row>
    <row r="5" spans="1:12" ht="19.5" customHeight="1" thickBot="1" x14ac:dyDescent="0.3">
      <c r="B5" s="47"/>
      <c r="C5" s="48"/>
      <c r="D5" s="48"/>
      <c r="E5" s="48"/>
      <c r="F5" s="48"/>
      <c r="G5" s="48"/>
      <c r="H5" s="48"/>
      <c r="I5" s="48"/>
      <c r="J5" s="48"/>
      <c r="K5" s="37"/>
    </row>
    <row r="6" spans="1:12" ht="32.25" customHeight="1" x14ac:dyDescent="0.25">
      <c r="B6" s="207" t="s">
        <v>50</v>
      </c>
      <c r="C6" s="210" t="s">
        <v>0</v>
      </c>
      <c r="D6" s="213" t="s">
        <v>1</v>
      </c>
      <c r="E6" s="213"/>
      <c r="F6" s="213"/>
      <c r="G6" s="213"/>
      <c r="H6" s="213"/>
      <c r="I6" s="210" t="s">
        <v>2</v>
      </c>
      <c r="J6" s="210" t="s">
        <v>3</v>
      </c>
      <c r="K6" s="214" t="s">
        <v>14</v>
      </c>
    </row>
    <row r="7" spans="1:12" s="18" customFormat="1" ht="18" customHeight="1" x14ac:dyDescent="0.25">
      <c r="B7" s="208"/>
      <c r="C7" s="211"/>
      <c r="D7" s="217" t="s">
        <v>12</v>
      </c>
      <c r="E7" s="217" t="s">
        <v>4</v>
      </c>
      <c r="F7" s="217" t="s">
        <v>11</v>
      </c>
      <c r="G7" s="217" t="s">
        <v>5</v>
      </c>
      <c r="H7" s="217" t="s">
        <v>10</v>
      </c>
      <c r="I7" s="211"/>
      <c r="J7" s="211"/>
      <c r="K7" s="215"/>
    </row>
    <row r="8" spans="1:12" s="18" customFormat="1" ht="18" customHeight="1" thickBot="1" x14ac:dyDescent="0.3">
      <c r="B8" s="209"/>
      <c r="C8" s="212"/>
      <c r="D8" s="218"/>
      <c r="E8" s="218"/>
      <c r="F8" s="218"/>
      <c r="G8" s="218"/>
      <c r="H8" s="218" t="s">
        <v>10</v>
      </c>
      <c r="I8" s="212"/>
      <c r="J8" s="212"/>
      <c r="K8" s="216" t="s">
        <v>13</v>
      </c>
    </row>
    <row r="9" spans="1:12" s="18" customFormat="1" ht="38.1" customHeight="1" x14ac:dyDescent="0.25">
      <c r="B9" s="3" t="s">
        <v>6</v>
      </c>
      <c r="C9" s="197" t="s">
        <v>1199</v>
      </c>
      <c r="D9" s="5"/>
      <c r="E9" s="116"/>
      <c r="F9" s="116"/>
      <c r="G9" s="116"/>
      <c r="H9" s="116"/>
      <c r="I9" s="7"/>
      <c r="J9" s="7"/>
      <c r="K9" s="69"/>
    </row>
    <row r="10" spans="1:12" ht="38.1" customHeight="1" thickBot="1" x14ac:dyDescent="0.3">
      <c r="B10" s="114" t="s">
        <v>7</v>
      </c>
      <c r="C10" s="118" t="s">
        <v>1200</v>
      </c>
      <c r="D10" s="9"/>
      <c r="E10" s="9"/>
      <c r="F10" s="9"/>
      <c r="G10" s="9"/>
      <c r="H10" s="9"/>
      <c r="I10" s="10"/>
      <c r="J10" s="10"/>
      <c r="K10" s="70"/>
    </row>
    <row r="11" spans="1:12" ht="92.25" customHeight="1" thickTop="1" x14ac:dyDescent="0.25">
      <c r="B11" s="203" t="s">
        <v>8</v>
      </c>
      <c r="C11" s="8" t="s">
        <v>905</v>
      </c>
      <c r="D11" s="119" t="s">
        <v>977</v>
      </c>
      <c r="E11" s="170" t="s">
        <v>1193</v>
      </c>
      <c r="F11" s="194" t="s">
        <v>1185</v>
      </c>
      <c r="G11" s="193" t="s">
        <v>1192</v>
      </c>
      <c r="H11" s="119" t="s">
        <v>993</v>
      </c>
      <c r="I11" s="176" t="s">
        <v>1183</v>
      </c>
      <c r="J11" s="193" t="s">
        <v>1184</v>
      </c>
      <c r="K11" s="38">
        <f>+'COMPONENTE 1'!L10</f>
        <v>4896142.3295</v>
      </c>
      <c r="L11" s="198">
        <f>+K11/K20</f>
        <v>0.18810484276152378</v>
      </c>
    </row>
    <row r="12" spans="1:12" ht="93.75" customHeight="1" x14ac:dyDescent="0.25">
      <c r="B12" s="203"/>
      <c r="C12" s="8" t="s">
        <v>966</v>
      </c>
      <c r="D12" s="8" t="str">
        <f>+'[1]Comp 2'!F8</f>
        <v xml:space="preserve">Número de alumnos que continuan sus estudios de un ciclo escolar a otro </v>
      </c>
      <c r="E12" s="172" t="s">
        <v>1186</v>
      </c>
      <c r="F12" s="172" t="s">
        <v>1187</v>
      </c>
      <c r="G12" s="172" t="s">
        <v>1188</v>
      </c>
      <c r="H12" s="119" t="s">
        <v>1007</v>
      </c>
      <c r="I12" s="176" t="s">
        <v>1183</v>
      </c>
      <c r="J12" s="172" t="s">
        <v>1189</v>
      </c>
      <c r="K12" s="38">
        <f>+'COMPONENTE 2'!L10</f>
        <v>18349237.4089</v>
      </c>
      <c r="L12" s="198">
        <f>+K12/K20</f>
        <v>0.70495916689323124</v>
      </c>
    </row>
    <row r="13" spans="1:12" ht="120.75" customHeight="1" thickBot="1" x14ac:dyDescent="0.3">
      <c r="B13" s="203"/>
      <c r="C13" s="8" t="s">
        <v>967</v>
      </c>
      <c r="D13" s="8" t="s">
        <v>979</v>
      </c>
      <c r="E13" s="172" t="s">
        <v>1190</v>
      </c>
      <c r="F13" s="172" t="s">
        <v>1187</v>
      </c>
      <c r="G13" s="172" t="s">
        <v>1182</v>
      </c>
      <c r="H13" s="174" t="s">
        <v>1139</v>
      </c>
      <c r="I13" s="176" t="s">
        <v>1197</v>
      </c>
      <c r="J13" s="176" t="s">
        <v>1191</v>
      </c>
      <c r="K13" s="38">
        <f>+'COMPONENTE 3'!E159</f>
        <v>1307414.94</v>
      </c>
      <c r="L13" s="198">
        <f>+K13/K20</f>
        <v>5.0229561389789464E-2</v>
      </c>
    </row>
    <row r="14" spans="1:12" ht="38.1" customHeight="1" thickTop="1" x14ac:dyDescent="0.25">
      <c r="B14" s="203"/>
      <c r="C14" s="8" t="s">
        <v>908</v>
      </c>
      <c r="D14" s="8" t="s">
        <v>980</v>
      </c>
      <c r="E14" s="170" t="s">
        <v>1181</v>
      </c>
      <c r="F14" s="194" t="s">
        <v>1185</v>
      </c>
      <c r="G14" s="193" t="s">
        <v>1182</v>
      </c>
      <c r="H14" s="174" t="s">
        <v>1151</v>
      </c>
      <c r="I14" s="176" t="s">
        <v>1183</v>
      </c>
      <c r="J14" s="193" t="s">
        <v>1184</v>
      </c>
      <c r="K14" s="38">
        <f>+'COMPONENTE 4'!L10</f>
        <v>1219000</v>
      </c>
      <c r="L14" s="198">
        <f>+K14/K20</f>
        <v>4.6832748701918121E-2</v>
      </c>
    </row>
    <row r="15" spans="1:12" ht="90" customHeight="1" x14ac:dyDescent="0.25">
      <c r="B15" s="203"/>
      <c r="C15" s="8" t="s">
        <v>909</v>
      </c>
      <c r="D15" s="8" t="s">
        <v>983</v>
      </c>
      <c r="E15" s="181" t="s">
        <v>1194</v>
      </c>
      <c r="F15" s="195" t="s">
        <v>1195</v>
      </c>
      <c r="G15" s="195" t="s">
        <v>1182</v>
      </c>
      <c r="H15" s="191" t="s">
        <v>1169</v>
      </c>
      <c r="I15" s="176" t="s">
        <v>1196</v>
      </c>
      <c r="J15" s="176" t="s">
        <v>1198</v>
      </c>
      <c r="K15" s="38">
        <f>+'COMPONENTE 5'!L10</f>
        <v>256999.99599999998</v>
      </c>
      <c r="L15" s="198">
        <f>+K15/K20</f>
        <v>9.8736802535372946E-3</v>
      </c>
    </row>
    <row r="16" spans="1:12" s="71" customFormat="1" ht="15.75" x14ac:dyDescent="0.25">
      <c r="B16" s="203" t="s">
        <v>9</v>
      </c>
      <c r="C16" s="8"/>
      <c r="D16" s="8"/>
      <c r="E16" s="10"/>
      <c r="F16" s="10"/>
      <c r="G16" s="10"/>
      <c r="H16" s="10"/>
      <c r="I16" s="10"/>
      <c r="J16" s="10"/>
      <c r="K16" s="70"/>
    </row>
    <row r="17" spans="2:11" s="71" customFormat="1" ht="15.75" x14ac:dyDescent="0.25">
      <c r="B17" s="203"/>
      <c r="C17" s="8"/>
      <c r="D17" s="8"/>
      <c r="E17" s="10"/>
      <c r="F17" s="10"/>
      <c r="G17" s="10"/>
      <c r="H17" s="10"/>
      <c r="I17" s="10"/>
      <c r="J17" s="10"/>
      <c r="K17" s="70"/>
    </row>
    <row r="18" spans="2:11" s="71" customFormat="1" ht="15.75" x14ac:dyDescent="0.25">
      <c r="B18" s="203"/>
      <c r="C18" s="8"/>
      <c r="D18" s="8"/>
      <c r="E18" s="10"/>
      <c r="F18" s="10"/>
      <c r="G18" s="10"/>
      <c r="H18" s="10"/>
      <c r="I18" s="10"/>
      <c r="J18" s="10"/>
      <c r="K18" s="70"/>
    </row>
    <row r="19" spans="2:11" s="71" customFormat="1" ht="15.75" x14ac:dyDescent="0.25">
      <c r="B19" s="203"/>
      <c r="C19" s="8"/>
      <c r="D19" s="8"/>
      <c r="E19" s="10"/>
      <c r="F19" s="10"/>
      <c r="G19" s="10"/>
      <c r="H19" s="10"/>
      <c r="I19" s="10"/>
      <c r="J19" s="10"/>
      <c r="K19" s="72"/>
    </row>
    <row r="20" spans="2:11" ht="30" customHeight="1" x14ac:dyDescent="0.25">
      <c r="B20" s="4"/>
      <c r="C20" s="4"/>
      <c r="D20" s="4"/>
      <c r="E20" s="4"/>
      <c r="F20" s="4"/>
      <c r="G20" s="4"/>
      <c r="H20" s="4"/>
      <c r="I20" s="248" t="s">
        <v>13</v>
      </c>
      <c r="J20" s="249"/>
      <c r="K20" s="52">
        <f>SUM(K11:K15)</f>
        <v>26028794.674400002</v>
      </c>
    </row>
    <row r="21" spans="2:11" ht="30" customHeight="1" x14ac:dyDescent="0.25">
      <c r="B21" s="4"/>
      <c r="C21" s="4"/>
      <c r="D21" s="4"/>
      <c r="E21" s="4"/>
      <c r="F21" s="4"/>
      <c r="G21" s="4"/>
      <c r="H21" s="4"/>
      <c r="I21" s="4"/>
      <c r="J21" s="11"/>
      <c r="K21" s="161"/>
    </row>
    <row r="22" spans="2:11" s="1" customFormat="1" ht="29.25" customHeight="1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62"/>
    </row>
    <row r="23" spans="2:11" x14ac:dyDescent="0.25">
      <c r="E23" s="200"/>
      <c r="F23" s="200"/>
      <c r="H23" s="200"/>
      <c r="I23" s="200"/>
    </row>
    <row r="24" spans="2:11" s="18" customFormat="1" ht="21.75" customHeight="1" x14ac:dyDescent="0.25">
      <c r="C24" s="115" t="s">
        <v>40</v>
      </c>
      <c r="E24" s="201" t="s">
        <v>41</v>
      </c>
      <c r="F24" s="201"/>
      <c r="H24" s="201" t="s">
        <v>42</v>
      </c>
      <c r="I24" s="201"/>
      <c r="K24" s="189"/>
    </row>
    <row r="25" spans="2:11" x14ac:dyDescent="0.25">
      <c r="C25" s="196" t="s">
        <v>1201</v>
      </c>
      <c r="E25" s="202" t="s">
        <v>1203</v>
      </c>
      <c r="F25" s="202"/>
      <c r="H25" s="202" t="s">
        <v>1205</v>
      </c>
      <c r="I25" s="202"/>
    </row>
    <row r="26" spans="2:11" ht="25.5" customHeight="1" x14ac:dyDescent="0.25">
      <c r="C26" s="247" t="s">
        <v>1202</v>
      </c>
      <c r="E26" s="247" t="s">
        <v>1204</v>
      </c>
      <c r="F26" s="247"/>
      <c r="H26" s="202" t="s">
        <v>1206</v>
      </c>
      <c r="I26" s="202"/>
    </row>
    <row r="27" spans="2:11" x14ac:dyDescent="0.25">
      <c r="C27" s="247"/>
      <c r="E27" s="247"/>
      <c r="F27" s="247"/>
      <c r="H27" s="202"/>
      <c r="I27" s="202"/>
    </row>
  </sheetData>
  <protectedRanges>
    <protectedRange sqref="C25:I27" name="Rango3"/>
    <protectedRange sqref="E11 G11:I11" name="Rango1_6"/>
    <protectedRange sqref="J11" name="Rango1_4_1"/>
    <protectedRange sqref="F11" name="Rango1_5_1"/>
    <protectedRange sqref="E12:H12" name="Rango1_7"/>
    <protectedRange sqref="I12" name="Rango1_6_1"/>
    <protectedRange sqref="J12" name="Rango1_7_1"/>
    <protectedRange sqref="E13 G13:H13" name="Rango1_8"/>
    <protectedRange sqref="F13" name="Rango1_6_2"/>
    <protectedRange sqref="I13" name="Rango1_6_1_1"/>
    <protectedRange sqref="J13" name="Rango1_7_2"/>
    <protectedRange sqref="H14" name="Rango1_9"/>
    <protectedRange sqref="E14" name="Rango1_6_3"/>
    <protectedRange sqref="F14" name="Rango1_5_1_1"/>
    <protectedRange sqref="G14" name="Rango1_7_3"/>
    <protectedRange sqref="I14" name="Rango1_8_1"/>
    <protectedRange sqref="J14" name="Rango1_4_1_1"/>
    <protectedRange sqref="E15 G15:H15 J15" name="Rango1_10"/>
    <protectedRange sqref="F15" name="Rango1_2_2"/>
    <protectedRange sqref="I15" name="Rango1_6_1_2"/>
  </protectedRanges>
  <mergeCells count="27">
    <mergeCell ref="C26:C27"/>
    <mergeCell ref="E26:F27"/>
    <mergeCell ref="I20:J20"/>
    <mergeCell ref="H26:I26"/>
    <mergeCell ref="H27:I27"/>
    <mergeCell ref="E23:F23"/>
    <mergeCell ref="H23:I23"/>
    <mergeCell ref="E24:F24"/>
    <mergeCell ref="H24:I24"/>
    <mergeCell ref="E25:F25"/>
    <mergeCell ref="H25:I25"/>
    <mergeCell ref="B16:B19"/>
    <mergeCell ref="D1:K1"/>
    <mergeCell ref="D2:K2"/>
    <mergeCell ref="C4:J4"/>
    <mergeCell ref="B6:B8"/>
    <mergeCell ref="C6:C8"/>
    <mergeCell ref="D6:H6"/>
    <mergeCell ref="I6:I8"/>
    <mergeCell ref="J6:J8"/>
    <mergeCell ref="K6:K8"/>
    <mergeCell ref="D7:D8"/>
    <mergeCell ref="E7:E8"/>
    <mergeCell ref="F7:F8"/>
    <mergeCell ref="G7:G8"/>
    <mergeCell ref="H7:H8"/>
    <mergeCell ref="B11:B15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8"/>
  <sheetViews>
    <sheetView tabSelected="1" topLeftCell="C4" workbookViewId="0">
      <selection activeCell="H15" sqref="H15"/>
    </sheetView>
  </sheetViews>
  <sheetFormatPr baseColWidth="10" defaultRowHeight="14.25" x14ac:dyDescent="0.25"/>
  <cols>
    <col min="1" max="1" width="50.7109375" style="13" hidden="1" customWidth="1"/>
    <col min="2" max="2" width="11.42578125" style="13" hidden="1" customWidth="1"/>
    <col min="3" max="3" width="20" style="13" customWidth="1"/>
    <col min="4" max="4" width="59.42578125" style="13" customWidth="1"/>
    <col min="5" max="5" width="17.28515625" style="13" customWidth="1"/>
    <col min="6" max="6" width="18.28515625" style="13" customWidth="1"/>
    <col min="7" max="7" width="19.5703125" style="13" customWidth="1"/>
    <col min="8" max="8" width="15.85546875" style="13" customWidth="1"/>
    <col min="9" max="9" width="16.7109375" style="13" customWidth="1"/>
    <col min="10" max="10" width="21.28515625" style="13" customWidth="1"/>
    <col min="11" max="11" width="22.42578125" style="13" customWidth="1"/>
    <col min="12" max="12" width="20.5703125" style="13" customWidth="1"/>
    <col min="13" max="13" width="14.140625" style="13" customWidth="1"/>
    <col min="14" max="14" width="13.5703125" style="13" customWidth="1"/>
    <col min="15" max="15" width="16.28515625" style="13" customWidth="1"/>
    <col min="16" max="16" width="14.42578125" style="13" customWidth="1"/>
    <col min="17" max="17" width="17" style="13" customWidth="1"/>
    <col min="18" max="18" width="14.28515625" style="13" customWidth="1"/>
    <col min="19" max="19" width="63.85546875" style="13" customWidth="1"/>
    <col min="20" max="16384" width="11.42578125" style="13"/>
  </cols>
  <sheetData>
    <row r="1" spans="1:15" ht="18" x14ac:dyDescent="0.25">
      <c r="C1" s="250" t="s">
        <v>896</v>
      </c>
      <c r="D1" s="250"/>
      <c r="E1" s="250"/>
      <c r="F1" s="250"/>
      <c r="G1" s="250"/>
      <c r="H1" s="250"/>
      <c r="I1" s="250"/>
      <c r="J1" s="250"/>
      <c r="K1" s="250"/>
      <c r="L1" s="250"/>
    </row>
    <row r="2" spans="1:15" x14ac:dyDescent="0.25">
      <c r="C2" s="239" t="s">
        <v>906</v>
      </c>
      <c r="D2" s="251" t="s">
        <v>982</v>
      </c>
      <c r="E2" s="251"/>
      <c r="F2" s="251"/>
      <c r="G2" s="251"/>
      <c r="H2" s="251"/>
      <c r="I2" s="251"/>
    </row>
    <row r="3" spans="1:15" ht="18.75" thickBot="1" x14ac:dyDescent="0.3">
      <c r="A3" s="13">
        <f>+LEN(D2)</f>
        <v>13</v>
      </c>
      <c r="C3" s="240"/>
      <c r="D3" s="251"/>
      <c r="E3" s="251"/>
      <c r="F3" s="251"/>
      <c r="G3" s="251"/>
      <c r="H3" s="251"/>
      <c r="I3" s="251"/>
      <c r="J3" s="267"/>
      <c r="K3" s="267"/>
      <c r="L3" s="267"/>
    </row>
    <row r="4" spans="1:15" ht="15" thickBot="1" x14ac:dyDescent="0.3">
      <c r="C4" s="19"/>
      <c r="D4" s="19"/>
      <c r="E4" s="19"/>
      <c r="F4" s="19"/>
      <c r="G4" s="19"/>
      <c r="H4" s="19"/>
    </row>
    <row r="5" spans="1:15" ht="15" x14ac:dyDescent="0.25">
      <c r="C5" s="252" t="s">
        <v>50</v>
      </c>
      <c r="D5" s="255" t="s">
        <v>0</v>
      </c>
      <c r="E5" s="258" t="s">
        <v>1</v>
      </c>
      <c r="F5" s="258"/>
      <c r="G5" s="258"/>
      <c r="H5" s="258"/>
      <c r="I5" s="258"/>
      <c r="J5" s="255" t="s">
        <v>2</v>
      </c>
      <c r="K5" s="255" t="s">
        <v>3</v>
      </c>
      <c r="L5" s="259" t="s">
        <v>14</v>
      </c>
    </row>
    <row r="6" spans="1:15" x14ac:dyDescent="0.25">
      <c r="C6" s="253"/>
      <c r="D6" s="256"/>
      <c r="E6" s="256" t="s">
        <v>12</v>
      </c>
      <c r="F6" s="256" t="s">
        <v>4</v>
      </c>
      <c r="G6" s="256" t="s">
        <v>11</v>
      </c>
      <c r="H6" s="256" t="s">
        <v>5</v>
      </c>
      <c r="I6" s="256" t="s">
        <v>10</v>
      </c>
      <c r="J6" s="256"/>
      <c r="K6" s="256"/>
      <c r="L6" s="260"/>
    </row>
    <row r="7" spans="1:15" ht="31.5" customHeight="1" x14ac:dyDescent="0.25">
      <c r="C7" s="254"/>
      <c r="D7" s="257"/>
      <c r="E7" s="257"/>
      <c r="F7" s="257"/>
      <c r="G7" s="257"/>
      <c r="H7" s="257"/>
      <c r="I7" s="257" t="s">
        <v>10</v>
      </c>
      <c r="J7" s="257"/>
      <c r="K7" s="257"/>
      <c r="L7" s="261" t="s">
        <v>13</v>
      </c>
    </row>
    <row r="8" spans="1:15" ht="15.75" x14ac:dyDescent="0.25">
      <c r="C8" s="114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5" ht="16.5" thickBot="1" x14ac:dyDescent="0.3">
      <c r="C9" s="114" t="s">
        <v>7</v>
      </c>
      <c r="D9" s="8"/>
      <c r="E9" s="16"/>
      <c r="F9" s="16"/>
      <c r="G9" s="171"/>
      <c r="H9" s="171"/>
      <c r="I9" s="171"/>
      <c r="J9" s="163"/>
      <c r="K9" s="10"/>
      <c r="L9" s="15"/>
    </row>
    <row r="10" spans="1:15" ht="79.5" thickTop="1" x14ac:dyDescent="0.25">
      <c r="C10" s="114" t="s">
        <v>51</v>
      </c>
      <c r="D10" s="118" t="s">
        <v>903</v>
      </c>
      <c r="E10" s="119" t="s">
        <v>977</v>
      </c>
      <c r="F10" s="170" t="s">
        <v>1193</v>
      </c>
      <c r="G10" s="194" t="s">
        <v>1185</v>
      </c>
      <c r="H10" s="193" t="s">
        <v>1192</v>
      </c>
      <c r="I10" s="119" t="s">
        <v>993</v>
      </c>
      <c r="J10" s="176" t="s">
        <v>1183</v>
      </c>
      <c r="K10" s="193" t="s">
        <v>1184</v>
      </c>
      <c r="L10" s="17">
        <f>+F388</f>
        <v>4896142.3295</v>
      </c>
      <c r="O10" s="192"/>
    </row>
    <row r="11" spans="1:15" ht="14.25" customHeight="1" x14ac:dyDescent="0.25">
      <c r="C11" s="263" t="s">
        <v>994</v>
      </c>
      <c r="D11" s="181" t="s">
        <v>985</v>
      </c>
      <c r="E11" s="180"/>
      <c r="F11" s="172"/>
      <c r="G11" s="176"/>
      <c r="H11" s="176"/>
      <c r="I11" s="119"/>
      <c r="J11" s="176"/>
      <c r="K11" s="173"/>
      <c r="L11" s="68"/>
    </row>
    <row r="12" spans="1:15" ht="14.25" customHeight="1" x14ac:dyDescent="0.25">
      <c r="C12" s="263"/>
      <c r="D12" s="181" t="s">
        <v>986</v>
      </c>
      <c r="E12" s="180"/>
      <c r="F12" s="172"/>
      <c r="G12" s="176"/>
      <c r="H12" s="176"/>
      <c r="I12" s="119"/>
      <c r="J12" s="176"/>
      <c r="K12" s="173"/>
      <c r="L12" s="68"/>
    </row>
    <row r="13" spans="1:15" ht="14.25" customHeight="1" x14ac:dyDescent="0.25">
      <c r="C13" s="263"/>
      <c r="D13" s="181" t="s">
        <v>987</v>
      </c>
      <c r="E13" s="180"/>
      <c r="F13" s="172"/>
      <c r="G13" s="176"/>
      <c r="H13" s="176"/>
      <c r="I13" s="119"/>
      <c r="J13" s="176"/>
      <c r="K13" s="173"/>
      <c r="L13" s="68"/>
    </row>
    <row r="14" spans="1:15" ht="14.25" customHeight="1" x14ac:dyDescent="0.25">
      <c r="C14" s="263"/>
      <c r="D14" s="182" t="s">
        <v>988</v>
      </c>
      <c r="E14" s="180"/>
      <c r="F14" s="172"/>
      <c r="G14" s="176"/>
      <c r="H14" s="176"/>
      <c r="I14" s="119"/>
      <c r="J14" s="176"/>
      <c r="K14" s="173"/>
      <c r="L14" s="68"/>
    </row>
    <row r="15" spans="1:15" ht="14.25" customHeight="1" x14ac:dyDescent="0.25">
      <c r="C15" s="263"/>
      <c r="D15" s="182" t="s">
        <v>989</v>
      </c>
      <c r="E15" s="180"/>
      <c r="F15" s="172"/>
      <c r="G15" s="176"/>
      <c r="H15" s="176"/>
      <c r="I15" s="119"/>
      <c r="J15" s="176"/>
      <c r="K15" s="173"/>
      <c r="L15" s="68"/>
    </row>
    <row r="16" spans="1:15" ht="14.25" customHeight="1" x14ac:dyDescent="0.25">
      <c r="C16" s="263"/>
      <c r="D16" s="182" t="s">
        <v>990</v>
      </c>
      <c r="E16" s="180"/>
      <c r="F16" s="172"/>
      <c r="G16" s="176"/>
      <c r="H16" s="176"/>
      <c r="I16" s="119"/>
      <c r="J16" s="176"/>
      <c r="K16" s="173"/>
      <c r="L16" s="68"/>
    </row>
    <row r="17" spans="2:17" ht="14.25" customHeight="1" x14ac:dyDescent="0.25">
      <c r="C17" s="263"/>
      <c r="D17" s="182" t="s">
        <v>991</v>
      </c>
      <c r="E17" s="180"/>
      <c r="F17" s="172"/>
      <c r="G17" s="176"/>
      <c r="H17" s="176"/>
      <c r="I17" s="119"/>
      <c r="J17" s="176"/>
      <c r="K17" s="173"/>
      <c r="L17" s="68"/>
    </row>
    <row r="18" spans="2:17" ht="14.25" customHeight="1" x14ac:dyDescent="0.25">
      <c r="C18" s="263"/>
      <c r="D18" s="181" t="s">
        <v>992</v>
      </c>
      <c r="E18" s="180"/>
      <c r="F18" s="172"/>
      <c r="G18" s="176"/>
      <c r="H18" s="176"/>
      <c r="I18" s="119"/>
      <c r="J18" s="176"/>
      <c r="K18" s="173"/>
      <c r="L18" s="68"/>
    </row>
    <row r="19" spans="2:17" ht="14.25" customHeight="1" x14ac:dyDescent="0.25">
      <c r="C19" s="219" t="s">
        <v>995</v>
      </c>
      <c r="D19" s="183" t="s">
        <v>996</v>
      </c>
      <c r="E19" s="180"/>
      <c r="F19" s="172"/>
      <c r="G19" s="176"/>
      <c r="H19" s="176"/>
      <c r="I19" s="119"/>
      <c r="J19" s="176"/>
      <c r="K19" s="173"/>
      <c r="L19" s="68"/>
    </row>
    <row r="20" spans="2:17" ht="14.25" customHeight="1" x14ac:dyDescent="0.25">
      <c r="C20" s="220"/>
      <c r="D20" s="183" t="s">
        <v>997</v>
      </c>
      <c r="E20" s="180"/>
      <c r="F20" s="172"/>
      <c r="G20" s="176"/>
      <c r="H20" s="176"/>
      <c r="I20" s="119"/>
      <c r="J20" s="176"/>
      <c r="K20" s="173"/>
      <c r="L20" s="68"/>
    </row>
    <row r="21" spans="2:17" ht="14.25" customHeight="1" x14ac:dyDescent="0.25">
      <c r="C21" s="220"/>
      <c r="D21" s="183" t="s">
        <v>998</v>
      </c>
      <c r="E21" s="180"/>
      <c r="F21" s="172"/>
      <c r="G21" s="176"/>
      <c r="H21" s="176"/>
      <c r="I21" s="119"/>
      <c r="J21" s="176"/>
      <c r="K21" s="173"/>
      <c r="L21" s="68"/>
    </row>
    <row r="22" spans="2:17" ht="14.25" customHeight="1" x14ac:dyDescent="0.25">
      <c r="C22" s="263" t="s">
        <v>999</v>
      </c>
      <c r="D22" s="181" t="s">
        <v>1001</v>
      </c>
      <c r="E22" s="174"/>
      <c r="F22" s="172"/>
      <c r="G22" s="172"/>
      <c r="H22" s="172"/>
      <c r="I22" s="172"/>
      <c r="J22" s="172"/>
      <c r="K22" s="175"/>
      <c r="L22" s="68"/>
    </row>
    <row r="23" spans="2:17" ht="14.25" customHeight="1" x14ac:dyDescent="0.25">
      <c r="C23" s="263"/>
      <c r="D23" s="181" t="s">
        <v>1002</v>
      </c>
      <c r="E23" s="174"/>
      <c r="F23" s="172"/>
      <c r="G23" s="172"/>
      <c r="H23" s="172"/>
      <c r="I23" s="172"/>
      <c r="J23" s="172"/>
      <c r="K23" s="175"/>
      <c r="L23" s="68"/>
    </row>
    <row r="24" spans="2:17" ht="14.25" customHeight="1" x14ac:dyDescent="0.25">
      <c r="C24" s="263"/>
      <c r="D24" s="181" t="s">
        <v>1003</v>
      </c>
      <c r="E24" s="174"/>
      <c r="F24" s="172"/>
      <c r="G24" s="172"/>
      <c r="H24" s="172"/>
      <c r="I24" s="172"/>
      <c r="J24" s="172"/>
      <c r="K24" s="175"/>
      <c r="L24" s="68"/>
    </row>
    <row r="25" spans="2:17" ht="15.75" x14ac:dyDescent="0.25">
      <c r="C25" s="263"/>
      <c r="D25" s="181" t="s">
        <v>1004</v>
      </c>
      <c r="E25" s="174"/>
      <c r="F25" s="172"/>
      <c r="G25" s="172"/>
      <c r="H25" s="172"/>
      <c r="I25" s="172"/>
      <c r="J25" s="172"/>
      <c r="K25" s="175"/>
      <c r="L25" s="68"/>
    </row>
    <row r="26" spans="2:17" ht="14.25" customHeight="1" x14ac:dyDescent="0.25">
      <c r="C26" s="263" t="s">
        <v>1000</v>
      </c>
      <c r="D26" s="181" t="s">
        <v>1005</v>
      </c>
      <c r="E26" s="180"/>
      <c r="F26" s="172"/>
      <c r="G26" s="176"/>
      <c r="H26" s="176"/>
      <c r="I26" s="119"/>
      <c r="J26" s="176"/>
      <c r="K26" s="173"/>
      <c r="L26" s="68"/>
    </row>
    <row r="27" spans="2:17" ht="14.25" customHeight="1" x14ac:dyDescent="0.25">
      <c r="C27" s="263"/>
      <c r="D27" s="183" t="s">
        <v>1006</v>
      </c>
      <c r="E27" s="180"/>
      <c r="F27" s="172"/>
      <c r="G27" s="176"/>
      <c r="H27" s="176"/>
      <c r="I27" s="119"/>
      <c r="J27" s="176"/>
      <c r="K27" s="173"/>
      <c r="L27" s="68"/>
    </row>
    <row r="28" spans="2:17" ht="15.75" x14ac:dyDescent="0.25">
      <c r="B28" s="55"/>
      <c r="C28" s="57"/>
      <c r="D28" s="56"/>
      <c r="E28" s="62"/>
      <c r="F28" s="62"/>
      <c r="G28" s="62"/>
      <c r="H28" s="62"/>
      <c r="I28" s="62"/>
      <c r="J28" s="62"/>
      <c r="K28" s="59"/>
      <c r="L28" s="59"/>
      <c r="M28" s="20"/>
      <c r="N28" s="20"/>
      <c r="O28" s="20"/>
      <c r="P28" s="20"/>
      <c r="Q28" s="20"/>
    </row>
    <row r="29" spans="2:17" ht="20.25" x14ac:dyDescent="0.25">
      <c r="B29" s="55"/>
      <c r="C29" s="50" t="s">
        <v>71</v>
      </c>
      <c r="D29" s="264" t="s">
        <v>72</v>
      </c>
      <c r="E29" s="265"/>
      <c r="F29" s="265"/>
      <c r="G29" s="266"/>
      <c r="H29" s="51" t="s">
        <v>74</v>
      </c>
      <c r="I29" s="95"/>
      <c r="J29" s="57"/>
      <c r="K29" s="73"/>
      <c r="L29" s="73"/>
      <c r="M29" s="20"/>
      <c r="N29" s="20"/>
      <c r="O29" s="20"/>
      <c r="P29" s="20"/>
      <c r="Q29" s="20"/>
    </row>
    <row r="30" spans="2:17" ht="15.75" customHeight="1" x14ac:dyDescent="0.25">
      <c r="B30" s="55"/>
      <c r="C30" s="81" t="s">
        <v>57</v>
      </c>
      <c r="D30" s="269" t="s">
        <v>76</v>
      </c>
      <c r="E30" s="269"/>
      <c r="F30" s="269"/>
      <c r="G30" s="269"/>
      <c r="H30" s="82">
        <f>+VLOOKUP(D30,Etiquetas!A5:B3507,2,0)</f>
        <v>1</v>
      </c>
      <c r="I30" s="57"/>
      <c r="J30" s="57"/>
      <c r="K30" s="73"/>
      <c r="L30" s="73"/>
      <c r="M30" s="20"/>
      <c r="N30" s="20"/>
      <c r="O30" s="20"/>
      <c r="P30" s="20"/>
      <c r="Q30" s="20"/>
    </row>
    <row r="31" spans="2:17" ht="15.75" x14ac:dyDescent="0.25">
      <c r="B31" s="55"/>
      <c r="C31" s="159" t="s">
        <v>58</v>
      </c>
      <c r="D31" s="262" t="s">
        <v>974</v>
      </c>
      <c r="E31" s="262"/>
      <c r="F31" s="262"/>
      <c r="G31" s="262"/>
      <c r="H31" s="160">
        <v>3</v>
      </c>
      <c r="I31" s="57"/>
      <c r="J31" s="57"/>
      <c r="K31" s="73"/>
      <c r="L31" s="73"/>
      <c r="M31" s="20"/>
      <c r="N31" s="20"/>
      <c r="O31" s="20"/>
      <c r="P31" s="20"/>
      <c r="Q31" s="20"/>
    </row>
    <row r="32" spans="2:17" ht="15.75" customHeight="1" x14ac:dyDescent="0.25">
      <c r="B32" s="55"/>
      <c r="C32" s="159" t="s">
        <v>59</v>
      </c>
      <c r="D32" s="262" t="s">
        <v>898</v>
      </c>
      <c r="E32" s="262"/>
      <c r="F32" s="262"/>
      <c r="G32" s="262"/>
      <c r="H32" s="160">
        <v>47</v>
      </c>
      <c r="I32" s="57"/>
      <c r="J32" s="57"/>
      <c r="K32" s="73"/>
      <c r="L32" s="73"/>
      <c r="M32" s="20"/>
      <c r="N32" s="20"/>
      <c r="O32" s="20"/>
      <c r="P32" s="20"/>
      <c r="Q32" s="20"/>
    </row>
    <row r="33" spans="1:18" ht="15.75" x14ac:dyDescent="0.25">
      <c r="B33" s="55"/>
      <c r="C33" s="159" t="s">
        <v>60</v>
      </c>
      <c r="D33" s="262" t="s">
        <v>177</v>
      </c>
      <c r="E33" s="262"/>
      <c r="F33" s="262"/>
      <c r="G33" s="262"/>
      <c r="H33" s="164">
        <f>+VLOOKUP(D33,Etiquetas!M5:N10,2,0)</f>
        <v>2</v>
      </c>
      <c r="I33" s="57"/>
      <c r="J33" s="57"/>
      <c r="K33" s="73"/>
      <c r="L33" s="73"/>
      <c r="M33" s="20"/>
      <c r="N33" s="20"/>
      <c r="O33" s="20"/>
      <c r="P33" s="20"/>
      <c r="Q33" s="20"/>
    </row>
    <row r="34" spans="1:18" ht="15.75" customHeight="1" x14ac:dyDescent="0.25">
      <c r="B34" s="55"/>
      <c r="C34" s="159" t="s">
        <v>61</v>
      </c>
      <c r="D34" s="262" t="s">
        <v>190</v>
      </c>
      <c r="E34" s="262"/>
      <c r="F34" s="262"/>
      <c r="G34" s="262"/>
      <c r="H34" s="160">
        <f>+VLOOKUP(D34,Etiquetas!P5:Q35,2,0)</f>
        <v>5</v>
      </c>
      <c r="I34" s="57"/>
      <c r="J34" s="57"/>
      <c r="K34" s="73"/>
      <c r="L34" s="73"/>
      <c r="M34" s="20"/>
      <c r="N34" s="20"/>
      <c r="O34" s="20"/>
      <c r="P34" s="20"/>
      <c r="Q34" s="20"/>
    </row>
    <row r="35" spans="1:18" ht="15.75" x14ac:dyDescent="0.25">
      <c r="B35" s="55"/>
      <c r="C35" s="159" t="s">
        <v>62</v>
      </c>
      <c r="D35" s="262" t="s">
        <v>975</v>
      </c>
      <c r="E35" s="262"/>
      <c r="F35" s="262"/>
      <c r="G35" s="262"/>
      <c r="H35" s="165">
        <v>3</v>
      </c>
      <c r="I35" s="57"/>
      <c r="J35" s="57"/>
      <c r="K35" s="73"/>
      <c r="L35" s="73"/>
      <c r="M35" s="20"/>
      <c r="N35" s="20"/>
      <c r="O35" s="20"/>
      <c r="P35" s="20"/>
      <c r="Q35" s="20"/>
    </row>
    <row r="36" spans="1:18" ht="15.75" x14ac:dyDescent="0.25">
      <c r="B36" s="55"/>
      <c r="C36" s="159" t="s">
        <v>63</v>
      </c>
      <c r="D36" s="262" t="s">
        <v>177</v>
      </c>
      <c r="E36" s="262"/>
      <c r="F36" s="262"/>
      <c r="G36" s="262"/>
      <c r="H36" s="164">
        <f>+VLOOKUP(D36,Etiquetas!V5:W8,2,0)</f>
        <v>2</v>
      </c>
      <c r="I36" s="57"/>
      <c r="J36" s="57"/>
      <c r="K36" s="73"/>
      <c r="L36" s="73"/>
      <c r="M36" s="20"/>
      <c r="N36" s="20"/>
      <c r="O36" s="20"/>
      <c r="P36" s="20"/>
      <c r="Q36" s="20"/>
    </row>
    <row r="37" spans="1:18" ht="15.75" x14ac:dyDescent="0.25">
      <c r="B37" s="55"/>
      <c r="C37" s="159" t="s">
        <v>64</v>
      </c>
      <c r="D37" s="262" t="s">
        <v>976</v>
      </c>
      <c r="E37" s="262"/>
      <c r="F37" s="262"/>
      <c r="G37" s="262"/>
      <c r="H37" s="160">
        <v>7</v>
      </c>
      <c r="I37" s="57"/>
      <c r="J37" s="57"/>
      <c r="K37" s="73"/>
      <c r="L37" s="73"/>
      <c r="M37" s="20"/>
      <c r="N37" s="20"/>
      <c r="O37" s="20"/>
      <c r="P37" s="20"/>
      <c r="Q37" s="20"/>
    </row>
    <row r="38" spans="1:18" ht="15.75" x14ac:dyDescent="0.25">
      <c r="B38" s="55"/>
      <c r="C38" s="159" t="s">
        <v>65</v>
      </c>
      <c r="D38" s="262" t="s">
        <v>899</v>
      </c>
      <c r="E38" s="262"/>
      <c r="F38" s="262"/>
      <c r="G38" s="262"/>
      <c r="H38" s="165"/>
      <c r="I38" s="57"/>
      <c r="J38" s="57"/>
      <c r="K38" s="73"/>
      <c r="L38" s="73"/>
      <c r="M38" s="20"/>
      <c r="N38" s="20"/>
      <c r="O38" s="20"/>
      <c r="P38" s="20"/>
      <c r="Q38" s="20"/>
    </row>
    <row r="39" spans="1:18" ht="25.5" x14ac:dyDescent="0.25">
      <c r="B39" s="55"/>
      <c r="C39" s="159" t="s">
        <v>66</v>
      </c>
      <c r="D39" s="262" t="s">
        <v>898</v>
      </c>
      <c r="E39" s="262"/>
      <c r="F39" s="262"/>
      <c r="G39" s="262"/>
      <c r="H39" s="166"/>
      <c r="I39" s="57"/>
      <c r="J39" s="57"/>
      <c r="K39" s="73"/>
      <c r="L39" s="73"/>
      <c r="M39" s="20"/>
      <c r="N39" s="20"/>
      <c r="O39" s="20"/>
      <c r="P39" s="20"/>
      <c r="Q39" s="20"/>
    </row>
    <row r="40" spans="1:18" ht="25.5" x14ac:dyDescent="0.25">
      <c r="B40" s="55"/>
      <c r="C40" s="159" t="s">
        <v>67</v>
      </c>
      <c r="D40" s="262" t="s">
        <v>402</v>
      </c>
      <c r="E40" s="262"/>
      <c r="F40" s="262"/>
      <c r="G40" s="262"/>
      <c r="H40" s="160">
        <f>+VLOOKUP(D40,Etiquetas!AB5:AC14,2,0)</f>
        <v>2</v>
      </c>
      <c r="I40" s="57"/>
      <c r="J40" s="57"/>
      <c r="K40" s="73"/>
      <c r="L40" s="73"/>
      <c r="M40" s="20"/>
      <c r="N40" s="20"/>
      <c r="O40" s="20"/>
      <c r="P40" s="20"/>
      <c r="Q40" s="20"/>
    </row>
    <row r="41" spans="1:18" ht="15.75" x14ac:dyDescent="0.25">
      <c r="B41" s="55"/>
      <c r="C41" s="81" t="s">
        <v>68</v>
      </c>
      <c r="D41" s="268" t="s">
        <v>398</v>
      </c>
      <c r="E41" s="268"/>
      <c r="F41" s="268"/>
      <c r="G41" s="268"/>
      <c r="H41" s="92">
        <f>+VLOOKUP(D41,Etiquetas!AE5:AF9,2,0)</f>
        <v>1</v>
      </c>
      <c r="I41" s="57"/>
      <c r="J41" s="57"/>
      <c r="K41" s="73"/>
      <c r="L41" s="73"/>
      <c r="M41" s="20"/>
      <c r="N41" s="20"/>
      <c r="O41" s="20"/>
      <c r="P41" s="20"/>
      <c r="Q41" s="20"/>
    </row>
    <row r="42" spans="1:18" ht="15.75" x14ac:dyDescent="0.25">
      <c r="B42" s="55"/>
      <c r="C42" s="81" t="s">
        <v>69</v>
      </c>
      <c r="D42" s="268" t="s">
        <v>417</v>
      </c>
      <c r="E42" s="268"/>
      <c r="F42" s="268"/>
      <c r="G42" s="268"/>
      <c r="H42" s="89">
        <f>+VLOOKUP(D42,Etiquetas!AH5:AI16,2,0)</f>
        <v>10</v>
      </c>
      <c r="I42" s="57"/>
      <c r="J42" s="57"/>
      <c r="K42" s="73"/>
      <c r="L42" s="73"/>
      <c r="M42" s="20"/>
      <c r="N42" s="20"/>
      <c r="O42" s="20"/>
      <c r="P42" s="20"/>
      <c r="Q42" s="20"/>
    </row>
    <row r="43" spans="1:18" ht="15.75" x14ac:dyDescent="0.25">
      <c r="B43" s="55"/>
      <c r="C43" s="81" t="s">
        <v>70</v>
      </c>
      <c r="D43" s="268" t="s">
        <v>509</v>
      </c>
      <c r="E43" s="268"/>
      <c r="F43" s="268"/>
      <c r="G43" s="268"/>
      <c r="H43" s="94">
        <f>+VLOOKUP(D43,Etiquetas!AK5:AL129,2,0)</f>
        <v>58</v>
      </c>
      <c r="I43" s="57"/>
      <c r="J43" s="57"/>
      <c r="K43" s="73"/>
      <c r="L43" s="73"/>
      <c r="M43" s="20"/>
      <c r="N43" s="20"/>
      <c r="O43" s="20"/>
      <c r="P43" s="20"/>
      <c r="Q43" s="20"/>
    </row>
    <row r="44" spans="1:18" ht="15.75" x14ac:dyDescent="0.25">
      <c r="B44" s="55"/>
      <c r="C44" s="57"/>
      <c r="D44" s="56"/>
      <c r="E44" s="57"/>
      <c r="F44" s="57"/>
      <c r="G44" s="57"/>
      <c r="H44" s="57"/>
      <c r="I44" s="57"/>
      <c r="J44" s="57"/>
      <c r="K44" s="73"/>
      <c r="L44" s="73"/>
      <c r="M44" s="20"/>
      <c r="N44" s="20"/>
      <c r="O44" s="20"/>
      <c r="P44" s="20"/>
      <c r="Q44" s="20"/>
    </row>
    <row r="45" spans="1:18" ht="20.100000000000001" customHeight="1" x14ac:dyDescent="0.25">
      <c r="B45" s="55"/>
      <c r="C45" s="57"/>
      <c r="D45" s="56"/>
      <c r="E45" s="57"/>
      <c r="F45" s="57"/>
      <c r="G45" s="57"/>
      <c r="H45" s="57"/>
      <c r="I45" s="57"/>
      <c r="J45" s="57"/>
      <c r="K45" s="73"/>
      <c r="L45" s="73"/>
      <c r="M45" s="20"/>
      <c r="N45" s="20"/>
      <c r="O45" s="20"/>
      <c r="P45" s="20"/>
      <c r="Q45" s="20"/>
    </row>
    <row r="46" spans="1:18" ht="20.100000000000001" customHeight="1" x14ac:dyDescent="0.25">
      <c r="B46" s="55"/>
      <c r="C46" s="57"/>
      <c r="D46" s="56"/>
      <c r="E46" s="57"/>
      <c r="F46" s="57"/>
      <c r="G46" s="57"/>
      <c r="H46" s="57"/>
      <c r="I46" s="57"/>
      <c r="J46" s="57"/>
      <c r="K46" s="73"/>
      <c r="L46" s="73"/>
      <c r="M46" s="20"/>
      <c r="N46" s="20"/>
      <c r="O46" s="20"/>
      <c r="P46" s="20"/>
      <c r="Q46" s="20"/>
    </row>
    <row r="47" spans="1:18" ht="33" customHeight="1" x14ac:dyDescent="0.25">
      <c r="C47" s="30" t="s">
        <v>31</v>
      </c>
      <c r="D47" s="26"/>
      <c r="E47" s="26"/>
      <c r="F47" s="60"/>
      <c r="G47" s="60"/>
      <c r="H47" s="60"/>
      <c r="I47" s="60"/>
      <c r="J47" s="60"/>
      <c r="K47" s="60"/>
      <c r="L47" s="60"/>
      <c r="M47" s="61"/>
      <c r="N47" s="61"/>
      <c r="O47" s="61"/>
      <c r="P47" s="61"/>
      <c r="Q47" s="61"/>
    </row>
    <row r="48" spans="1:18" ht="19.5" customHeight="1" x14ac:dyDescent="0.25">
      <c r="A48" s="103"/>
      <c r="C48" s="222" t="s">
        <v>52</v>
      </c>
      <c r="D48" s="224" t="s">
        <v>53</v>
      </c>
      <c r="E48" s="224" t="s">
        <v>75</v>
      </c>
      <c r="F48" s="226" t="s">
        <v>55</v>
      </c>
      <c r="G48" s="228" t="s">
        <v>54</v>
      </c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30"/>
    </row>
    <row r="49" spans="1:19" ht="19.5" customHeight="1" x14ac:dyDescent="0.25">
      <c r="A49" s="96" t="s">
        <v>547</v>
      </c>
      <c r="C49" s="223"/>
      <c r="D49" s="225"/>
      <c r="E49" s="225"/>
      <c r="F49" s="227"/>
      <c r="G49" s="63" t="s">
        <v>19</v>
      </c>
      <c r="H49" s="63" t="s">
        <v>20</v>
      </c>
      <c r="I49" s="63" t="s">
        <v>21</v>
      </c>
      <c r="J49" s="63" t="s">
        <v>22</v>
      </c>
      <c r="K49" s="63" t="s">
        <v>23</v>
      </c>
      <c r="L49" s="63" t="s">
        <v>24</v>
      </c>
      <c r="M49" s="63" t="s">
        <v>25</v>
      </c>
      <c r="N49" s="63" t="s">
        <v>26</v>
      </c>
      <c r="O49" s="63" t="s">
        <v>27</v>
      </c>
      <c r="P49" s="63" t="s">
        <v>28</v>
      </c>
      <c r="Q49" s="63" t="s">
        <v>29</v>
      </c>
      <c r="R49" s="64" t="s">
        <v>30</v>
      </c>
      <c r="S49" s="64" t="s">
        <v>895</v>
      </c>
    </row>
    <row r="50" spans="1:19" x14ac:dyDescent="0.25">
      <c r="A50" s="13" t="str">
        <f t="shared" ref="A50:A81" si="0">+CONCATENATE(TEXT($H$30,"00000"),TEXT($H$31,"00"),TEXT($H$32,"00"),TEXT($H$33,"0"),TEXT($H$34,"00"),TEXT($H$35,"000"),TEXT($H$36,"0"),TEXT($H$37,"00"),TEXT($H$38,"000"),TEXT($H$39,"00000"),TEXT(C50,"0000"),TEXT(E50,"00"),TEXT($H$40,"00"),TEXT($H$41,"0"),TEXT($H$42,"00"),TEXT($H$43,"000"))</f>
        <v>0000103472050032070000000011310002110058</v>
      </c>
      <c r="C50" s="22">
        <v>1131</v>
      </c>
      <c r="D50" s="31" t="s">
        <v>572</v>
      </c>
      <c r="E50" s="31"/>
      <c r="F50" s="29">
        <f t="shared" ref="F50:F105" si="1">+SUM(G50:R50)</f>
        <v>0</v>
      </c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107"/>
      <c r="S50" s="109"/>
    </row>
    <row r="51" spans="1:19" x14ac:dyDescent="0.25">
      <c r="A51" s="13" t="str">
        <f t="shared" si="0"/>
        <v>0000103472050032070000000011410002110058</v>
      </c>
      <c r="C51" s="22">
        <v>1141</v>
      </c>
      <c r="D51" s="31" t="s">
        <v>573</v>
      </c>
      <c r="E51" s="31"/>
      <c r="F51" s="29">
        <f t="shared" si="1"/>
        <v>0</v>
      </c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107"/>
      <c r="S51" s="109"/>
    </row>
    <row r="52" spans="1:19" x14ac:dyDescent="0.25">
      <c r="A52" s="13" t="str">
        <f t="shared" si="0"/>
        <v>0000103472050032070000000011420002110058</v>
      </c>
      <c r="C52" s="22">
        <v>1142</v>
      </c>
      <c r="D52" s="31" t="s">
        <v>574</v>
      </c>
      <c r="E52" s="31"/>
      <c r="F52" s="29">
        <f t="shared" si="1"/>
        <v>0</v>
      </c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107"/>
      <c r="S52" s="109"/>
    </row>
    <row r="53" spans="1:19" x14ac:dyDescent="0.25">
      <c r="A53" s="13" t="str">
        <f t="shared" si="0"/>
        <v>0000103472050032070000000012110002110058</v>
      </c>
      <c r="C53" s="22">
        <v>1211</v>
      </c>
      <c r="D53" s="31" t="s">
        <v>575</v>
      </c>
      <c r="E53" s="31"/>
      <c r="F53" s="29">
        <f t="shared" si="1"/>
        <v>0</v>
      </c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107"/>
      <c r="S53" s="109"/>
    </row>
    <row r="54" spans="1:19" x14ac:dyDescent="0.25">
      <c r="A54" s="13" t="str">
        <f t="shared" si="0"/>
        <v>0000103472050032070000000012210002110058</v>
      </c>
      <c r="C54" s="22">
        <v>1221</v>
      </c>
      <c r="D54" s="31" t="s">
        <v>576</v>
      </c>
      <c r="E54" s="31"/>
      <c r="F54" s="29">
        <f t="shared" si="1"/>
        <v>0</v>
      </c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107"/>
      <c r="S54" s="109"/>
    </row>
    <row r="55" spans="1:19" x14ac:dyDescent="0.25">
      <c r="A55" s="13" t="str">
        <f t="shared" si="0"/>
        <v>0000103472050032070000000012310002110058</v>
      </c>
      <c r="C55" s="22">
        <v>1231</v>
      </c>
      <c r="D55" s="31" t="s">
        <v>577</v>
      </c>
      <c r="E55" s="31"/>
      <c r="F55" s="29">
        <f t="shared" si="1"/>
        <v>0</v>
      </c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107"/>
      <c r="S55" s="109"/>
    </row>
    <row r="56" spans="1:19" x14ac:dyDescent="0.25">
      <c r="A56" s="13" t="str">
        <f t="shared" si="0"/>
        <v>0000103472050032070000000012320002110058</v>
      </c>
      <c r="C56" s="22">
        <v>1232</v>
      </c>
      <c r="D56" s="31" t="s">
        <v>578</v>
      </c>
      <c r="E56" s="31"/>
      <c r="F56" s="29">
        <f t="shared" si="1"/>
        <v>0</v>
      </c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107"/>
      <c r="S56" s="109"/>
    </row>
    <row r="57" spans="1:19" x14ac:dyDescent="0.25">
      <c r="A57" s="13" t="str">
        <f t="shared" si="0"/>
        <v>0000103472050032070000000013110002110058</v>
      </c>
      <c r="C57" s="22">
        <v>1311</v>
      </c>
      <c r="D57" s="31" t="s">
        <v>579</v>
      </c>
      <c r="E57" s="31"/>
      <c r="F57" s="29">
        <f t="shared" si="1"/>
        <v>0</v>
      </c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107"/>
      <c r="S57" s="109"/>
    </row>
    <row r="58" spans="1:19" x14ac:dyDescent="0.25">
      <c r="A58" s="13" t="str">
        <f t="shared" si="0"/>
        <v>0000103472050032070000000013210002110058</v>
      </c>
      <c r="C58" s="22">
        <v>1321</v>
      </c>
      <c r="D58" s="31" t="s">
        <v>580</v>
      </c>
      <c r="E58" s="31"/>
      <c r="F58" s="29">
        <f t="shared" si="1"/>
        <v>0</v>
      </c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107"/>
      <c r="S58" s="109"/>
    </row>
    <row r="59" spans="1:19" x14ac:dyDescent="0.25">
      <c r="A59" s="13" t="str">
        <f t="shared" si="0"/>
        <v>0000103472050032070000000013220002110058</v>
      </c>
      <c r="C59" s="22">
        <v>1322</v>
      </c>
      <c r="D59" s="31" t="s">
        <v>581</v>
      </c>
      <c r="E59" s="31"/>
      <c r="F59" s="29">
        <f t="shared" si="1"/>
        <v>0</v>
      </c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107"/>
      <c r="S59" s="109"/>
    </row>
    <row r="60" spans="1:19" x14ac:dyDescent="0.25">
      <c r="A60" s="13" t="str">
        <f t="shared" si="0"/>
        <v>0000103472050032070000000013310002110058</v>
      </c>
      <c r="C60" s="22">
        <v>1331</v>
      </c>
      <c r="D60" s="31" t="s">
        <v>582</v>
      </c>
      <c r="E60" s="31"/>
      <c r="F60" s="29">
        <f t="shared" si="1"/>
        <v>0</v>
      </c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107"/>
      <c r="S60" s="109"/>
    </row>
    <row r="61" spans="1:19" x14ac:dyDescent="0.25">
      <c r="A61" s="13" t="str">
        <f t="shared" si="0"/>
        <v>0000103472050032070000000013320002110058</v>
      </c>
      <c r="C61" s="22">
        <v>1332</v>
      </c>
      <c r="D61" s="31" t="s">
        <v>583</v>
      </c>
      <c r="E61" s="31"/>
      <c r="F61" s="29">
        <f t="shared" si="1"/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107"/>
      <c r="S61" s="109"/>
    </row>
    <row r="62" spans="1:19" ht="28.5" x14ac:dyDescent="0.25">
      <c r="A62" s="13" t="str">
        <f t="shared" si="0"/>
        <v>0000103472050032070000000013410002110058</v>
      </c>
      <c r="C62" s="22">
        <v>1341</v>
      </c>
      <c r="D62" s="31" t="s">
        <v>584</v>
      </c>
      <c r="E62" s="31"/>
      <c r="F62" s="29">
        <f t="shared" si="1"/>
        <v>0</v>
      </c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107"/>
      <c r="S62" s="109"/>
    </row>
    <row r="63" spans="1:19" ht="28.5" x14ac:dyDescent="0.25">
      <c r="A63" s="13" t="str">
        <f t="shared" si="0"/>
        <v>0000103472050032070000000013420002110058</v>
      </c>
      <c r="C63" s="22">
        <v>1342</v>
      </c>
      <c r="D63" s="31" t="s">
        <v>585</v>
      </c>
      <c r="E63" s="31"/>
      <c r="F63" s="29">
        <f t="shared" si="1"/>
        <v>0</v>
      </c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107"/>
      <c r="S63" s="109"/>
    </row>
    <row r="64" spans="1:19" x14ac:dyDescent="0.25">
      <c r="A64" s="13" t="str">
        <f t="shared" si="0"/>
        <v>0000103472050032070000000013430002110058</v>
      </c>
      <c r="C64" s="22">
        <v>1343</v>
      </c>
      <c r="D64" s="31" t="s">
        <v>586</v>
      </c>
      <c r="E64" s="31"/>
      <c r="F64" s="29">
        <f t="shared" si="1"/>
        <v>0</v>
      </c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107"/>
      <c r="S64" s="109"/>
    </row>
    <row r="65" spans="1:19" ht="28.5" x14ac:dyDescent="0.25">
      <c r="A65" s="13" t="str">
        <f t="shared" si="0"/>
        <v>0000103472050032070000000013440002110058</v>
      </c>
      <c r="C65" s="22">
        <v>1344</v>
      </c>
      <c r="D65" s="31" t="s">
        <v>587</v>
      </c>
      <c r="E65" s="31"/>
      <c r="F65" s="29">
        <f t="shared" si="1"/>
        <v>0</v>
      </c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107"/>
      <c r="S65" s="109"/>
    </row>
    <row r="66" spans="1:19" x14ac:dyDescent="0.25">
      <c r="A66" s="13" t="str">
        <f t="shared" si="0"/>
        <v>0000103472050032070000000013450002110058</v>
      </c>
      <c r="C66" s="22">
        <v>1345</v>
      </c>
      <c r="D66" s="31" t="s">
        <v>588</v>
      </c>
      <c r="E66" s="31"/>
      <c r="F66" s="29">
        <f t="shared" si="1"/>
        <v>0</v>
      </c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107"/>
      <c r="S66" s="109"/>
    </row>
    <row r="67" spans="1:19" x14ac:dyDescent="0.25">
      <c r="A67" s="13" t="str">
        <f t="shared" si="0"/>
        <v>0000103472050032070000000013460002110058</v>
      </c>
      <c r="C67" s="22">
        <v>1346</v>
      </c>
      <c r="D67" s="31" t="s">
        <v>589</v>
      </c>
      <c r="E67" s="31"/>
      <c r="F67" s="29">
        <f t="shared" si="1"/>
        <v>0</v>
      </c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107"/>
      <c r="S67" s="109"/>
    </row>
    <row r="68" spans="1:19" x14ac:dyDescent="0.25">
      <c r="A68" s="13" t="str">
        <f t="shared" si="0"/>
        <v>0000103472050032070000000013470002110058</v>
      </c>
      <c r="C68" s="22">
        <v>1347</v>
      </c>
      <c r="D68" s="31" t="s">
        <v>590</v>
      </c>
      <c r="E68" s="31"/>
      <c r="F68" s="29">
        <f t="shared" si="1"/>
        <v>0</v>
      </c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107"/>
      <c r="S68" s="109"/>
    </row>
    <row r="69" spans="1:19" x14ac:dyDescent="0.25">
      <c r="A69" s="13" t="str">
        <f t="shared" si="0"/>
        <v>0000103472050032070000000013710002110058</v>
      </c>
      <c r="C69" s="22">
        <v>1371</v>
      </c>
      <c r="D69" s="31" t="s">
        <v>591</v>
      </c>
      <c r="E69" s="31"/>
      <c r="F69" s="29">
        <f t="shared" si="1"/>
        <v>0</v>
      </c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107"/>
      <c r="S69" s="109"/>
    </row>
    <row r="70" spans="1:19" x14ac:dyDescent="0.25">
      <c r="A70" s="13" t="str">
        <f t="shared" si="0"/>
        <v>0000103472050032070000000014110002110058</v>
      </c>
      <c r="C70" s="22">
        <v>1411</v>
      </c>
      <c r="D70" s="31" t="s">
        <v>592</v>
      </c>
      <c r="E70" s="31"/>
      <c r="F70" s="29">
        <f t="shared" si="1"/>
        <v>0</v>
      </c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107"/>
      <c r="S70" s="109"/>
    </row>
    <row r="71" spans="1:19" x14ac:dyDescent="0.25">
      <c r="A71" s="13" t="str">
        <f t="shared" si="0"/>
        <v>0000103472050032070000000014120002110058</v>
      </c>
      <c r="C71" s="22">
        <v>1412</v>
      </c>
      <c r="D71" s="31" t="s">
        <v>593</v>
      </c>
      <c r="E71" s="31"/>
      <c r="F71" s="29">
        <f t="shared" si="1"/>
        <v>0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107"/>
      <c r="S71" s="109"/>
    </row>
    <row r="72" spans="1:19" x14ac:dyDescent="0.25">
      <c r="A72" s="13" t="str">
        <f t="shared" si="0"/>
        <v>0000103472050032070000000014130002110058</v>
      </c>
      <c r="C72" s="22">
        <v>1413</v>
      </c>
      <c r="D72" s="31" t="s">
        <v>594</v>
      </c>
      <c r="E72" s="31"/>
      <c r="F72" s="29">
        <f t="shared" si="1"/>
        <v>0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107"/>
      <c r="S72" s="109"/>
    </row>
    <row r="73" spans="1:19" x14ac:dyDescent="0.25">
      <c r="A73" s="13" t="str">
        <f t="shared" si="0"/>
        <v>0000103472050032070000000014210002110058</v>
      </c>
      <c r="C73" s="22">
        <v>1421</v>
      </c>
      <c r="D73" s="31" t="s">
        <v>595</v>
      </c>
      <c r="E73" s="31"/>
      <c r="F73" s="29">
        <f t="shared" si="1"/>
        <v>0</v>
      </c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107"/>
      <c r="S73" s="109"/>
    </row>
    <row r="74" spans="1:19" x14ac:dyDescent="0.25">
      <c r="A74" s="13" t="str">
        <f t="shared" si="0"/>
        <v>0000103472050032070000000014310002110058</v>
      </c>
      <c r="C74" s="22">
        <v>1431</v>
      </c>
      <c r="D74" s="31" t="s">
        <v>596</v>
      </c>
      <c r="E74" s="31"/>
      <c r="F74" s="29">
        <f t="shared" si="1"/>
        <v>0</v>
      </c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107"/>
      <c r="S74" s="109"/>
    </row>
    <row r="75" spans="1:19" x14ac:dyDescent="0.25">
      <c r="A75" s="13" t="str">
        <f t="shared" si="0"/>
        <v>0000103472050032070000000014320002110058</v>
      </c>
      <c r="C75" s="22">
        <v>1432</v>
      </c>
      <c r="D75" s="31" t="s">
        <v>597</v>
      </c>
      <c r="E75" s="31"/>
      <c r="F75" s="29">
        <f t="shared" si="1"/>
        <v>0</v>
      </c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107"/>
      <c r="S75" s="109"/>
    </row>
    <row r="76" spans="1:19" x14ac:dyDescent="0.25">
      <c r="A76" s="13" t="str">
        <f t="shared" si="0"/>
        <v>0000103472050032070000000014410002110058</v>
      </c>
      <c r="C76" s="22">
        <v>1441</v>
      </c>
      <c r="D76" s="31" t="s">
        <v>598</v>
      </c>
      <c r="E76" s="31"/>
      <c r="F76" s="29">
        <f t="shared" si="1"/>
        <v>0</v>
      </c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107"/>
      <c r="S76" s="109"/>
    </row>
    <row r="77" spans="1:19" x14ac:dyDescent="0.25">
      <c r="A77" s="13" t="str">
        <f t="shared" si="0"/>
        <v>0000103472050032070000000014420002110058</v>
      </c>
      <c r="C77" s="22">
        <v>1442</v>
      </c>
      <c r="D77" s="31" t="s">
        <v>599</v>
      </c>
      <c r="E77" s="31"/>
      <c r="F77" s="29">
        <f t="shared" si="1"/>
        <v>0</v>
      </c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107"/>
      <c r="S77" s="109"/>
    </row>
    <row r="78" spans="1:19" x14ac:dyDescent="0.25">
      <c r="A78" s="13" t="str">
        <f t="shared" si="0"/>
        <v>0000103472050032070000000015210002110058</v>
      </c>
      <c r="C78" s="22">
        <v>1521</v>
      </c>
      <c r="D78" s="31" t="s">
        <v>600</v>
      </c>
      <c r="E78" s="31"/>
      <c r="F78" s="29">
        <f t="shared" si="1"/>
        <v>0</v>
      </c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107"/>
      <c r="S78" s="109"/>
    </row>
    <row r="79" spans="1:19" x14ac:dyDescent="0.25">
      <c r="A79" s="13" t="str">
        <f t="shared" si="0"/>
        <v>0000103472050032070000000015220002110058</v>
      </c>
      <c r="C79" s="22">
        <v>1522</v>
      </c>
      <c r="D79" s="31" t="s">
        <v>601</v>
      </c>
      <c r="E79" s="31"/>
      <c r="F79" s="29">
        <f t="shared" si="1"/>
        <v>0</v>
      </c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107"/>
      <c r="S79" s="109"/>
    </row>
    <row r="80" spans="1:19" ht="28.5" x14ac:dyDescent="0.25">
      <c r="A80" s="13" t="str">
        <f t="shared" si="0"/>
        <v>0000103472050032070000000015230002110058</v>
      </c>
      <c r="C80" s="22">
        <v>1523</v>
      </c>
      <c r="D80" s="31" t="s">
        <v>602</v>
      </c>
      <c r="E80" s="31"/>
      <c r="F80" s="29">
        <f t="shared" si="1"/>
        <v>0</v>
      </c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107"/>
      <c r="S80" s="109"/>
    </row>
    <row r="81" spans="1:19" x14ac:dyDescent="0.25">
      <c r="A81" s="13" t="str">
        <f t="shared" si="0"/>
        <v>0000103472050032070000000015240002110058</v>
      </c>
      <c r="C81" s="22">
        <v>1524</v>
      </c>
      <c r="D81" s="31" t="s">
        <v>603</v>
      </c>
      <c r="E81" s="31"/>
      <c r="F81" s="29">
        <f t="shared" si="1"/>
        <v>0</v>
      </c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107"/>
      <c r="S81" s="109"/>
    </row>
    <row r="82" spans="1:19" x14ac:dyDescent="0.25">
      <c r="A82" s="13" t="str">
        <f t="shared" ref="A82:A105" si="2">+CONCATENATE(TEXT($H$30,"00000"),TEXT($H$31,"00"),TEXT($H$32,"00"),TEXT($H$33,"0"),TEXT($H$34,"00"),TEXT($H$35,"000"),TEXT($H$36,"0"),TEXT($H$37,"00"),TEXT($H$38,"000"),TEXT($H$39,"00000"),TEXT(C82,"0000"),TEXT(E82,"00"),TEXT($H$40,"00"),TEXT($H$41,"0"),TEXT($H$42,"00"),TEXT($H$43,"000"))</f>
        <v>0000103472050032070000000015250002110058</v>
      </c>
      <c r="C82" s="22">
        <v>1525</v>
      </c>
      <c r="D82" s="31" t="s">
        <v>604</v>
      </c>
      <c r="E82" s="31"/>
      <c r="F82" s="29">
        <f t="shared" si="1"/>
        <v>0</v>
      </c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107"/>
      <c r="S82" s="109"/>
    </row>
    <row r="83" spans="1:19" x14ac:dyDescent="0.25">
      <c r="A83" s="13" t="str">
        <f t="shared" si="2"/>
        <v>0000103472050032070000000015310002110058</v>
      </c>
      <c r="C83" s="22">
        <v>1531</v>
      </c>
      <c r="D83" s="31" t="s">
        <v>605</v>
      </c>
      <c r="E83" s="31"/>
      <c r="F83" s="29">
        <f t="shared" si="1"/>
        <v>0</v>
      </c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107"/>
      <c r="S83" s="109"/>
    </row>
    <row r="84" spans="1:19" x14ac:dyDescent="0.25">
      <c r="A84" s="13" t="str">
        <f t="shared" si="2"/>
        <v>0000103472050032070000000015410002110058</v>
      </c>
      <c r="C84" s="22">
        <v>1541</v>
      </c>
      <c r="D84" s="31" t="s">
        <v>606</v>
      </c>
      <c r="E84" s="31"/>
      <c r="F84" s="29">
        <f t="shared" si="1"/>
        <v>0</v>
      </c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107"/>
      <c r="S84" s="109"/>
    </row>
    <row r="85" spans="1:19" x14ac:dyDescent="0.25">
      <c r="A85" s="13" t="str">
        <f t="shared" si="2"/>
        <v>0000103472050032070000000015420002110058</v>
      </c>
      <c r="C85" s="22">
        <v>1542</v>
      </c>
      <c r="D85" s="31" t="s">
        <v>607</v>
      </c>
      <c r="E85" s="31"/>
      <c r="F85" s="29">
        <f t="shared" si="1"/>
        <v>0</v>
      </c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107"/>
      <c r="S85" s="109"/>
    </row>
    <row r="86" spans="1:19" x14ac:dyDescent="0.25">
      <c r="A86" s="13" t="str">
        <f t="shared" si="2"/>
        <v>0000103472050032070000000015430002110058</v>
      </c>
      <c r="C86" s="22">
        <v>1543</v>
      </c>
      <c r="D86" s="31" t="s">
        <v>608</v>
      </c>
      <c r="E86" s="31"/>
      <c r="F86" s="29">
        <f t="shared" si="1"/>
        <v>0</v>
      </c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107"/>
      <c r="S86" s="109"/>
    </row>
    <row r="87" spans="1:19" x14ac:dyDescent="0.25">
      <c r="A87" s="13" t="str">
        <f t="shared" si="2"/>
        <v>0000103472050032070000000015440002110058</v>
      </c>
      <c r="C87" s="22">
        <v>1544</v>
      </c>
      <c r="D87" s="31" t="s">
        <v>609</v>
      </c>
      <c r="E87" s="31"/>
      <c r="F87" s="29">
        <f t="shared" si="1"/>
        <v>0</v>
      </c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107"/>
      <c r="S87" s="109"/>
    </row>
    <row r="88" spans="1:19" x14ac:dyDescent="0.25">
      <c r="A88" s="13" t="str">
        <f t="shared" si="2"/>
        <v>0000103472050032070000000015450002110058</v>
      </c>
      <c r="C88" s="22">
        <v>1545</v>
      </c>
      <c r="D88" s="31" t="s">
        <v>610</v>
      </c>
      <c r="E88" s="31"/>
      <c r="F88" s="29">
        <f t="shared" si="1"/>
        <v>0</v>
      </c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107"/>
      <c r="S88" s="109"/>
    </row>
    <row r="89" spans="1:19" x14ac:dyDescent="0.25">
      <c r="A89" s="13" t="str">
        <f t="shared" si="2"/>
        <v>0000103472050032070000000015460002110058</v>
      </c>
      <c r="C89" s="22">
        <v>1546</v>
      </c>
      <c r="D89" s="31" t="s">
        <v>611</v>
      </c>
      <c r="E89" s="31"/>
      <c r="F89" s="29">
        <f t="shared" si="1"/>
        <v>0</v>
      </c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107"/>
      <c r="S89" s="109"/>
    </row>
    <row r="90" spans="1:19" x14ac:dyDescent="0.25">
      <c r="A90" s="13" t="str">
        <f t="shared" si="2"/>
        <v>0000103472050032070000000015470002110058</v>
      </c>
      <c r="C90" s="22">
        <v>1547</v>
      </c>
      <c r="D90" s="31" t="s">
        <v>612</v>
      </c>
      <c r="E90" s="31"/>
      <c r="F90" s="29">
        <f t="shared" si="1"/>
        <v>0</v>
      </c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107"/>
      <c r="S90" s="109"/>
    </row>
    <row r="91" spans="1:19" x14ac:dyDescent="0.25">
      <c r="A91" s="13" t="str">
        <f t="shared" si="2"/>
        <v>0000103472050032070000000015480002110058</v>
      </c>
      <c r="C91" s="22">
        <v>1548</v>
      </c>
      <c r="D91" s="31" t="s">
        <v>613</v>
      </c>
      <c r="E91" s="31"/>
      <c r="F91" s="29">
        <f t="shared" si="1"/>
        <v>0</v>
      </c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107"/>
      <c r="S91" s="109"/>
    </row>
    <row r="92" spans="1:19" x14ac:dyDescent="0.25">
      <c r="A92" s="13" t="str">
        <f t="shared" si="2"/>
        <v>0000103472050032070000000015910002110058</v>
      </c>
      <c r="C92" s="22">
        <v>1591</v>
      </c>
      <c r="D92" s="31" t="s">
        <v>614</v>
      </c>
      <c r="E92" s="31"/>
      <c r="F92" s="29">
        <f t="shared" si="1"/>
        <v>0</v>
      </c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107"/>
      <c r="S92" s="109"/>
    </row>
    <row r="93" spans="1:19" x14ac:dyDescent="0.25">
      <c r="A93" s="13" t="str">
        <f t="shared" si="2"/>
        <v>0000103472050032070000000015920002110058</v>
      </c>
      <c r="C93" s="22">
        <v>1592</v>
      </c>
      <c r="D93" s="31" t="s">
        <v>615</v>
      </c>
      <c r="E93" s="31"/>
      <c r="F93" s="29">
        <f t="shared" si="1"/>
        <v>0</v>
      </c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107"/>
      <c r="S93" s="109"/>
    </row>
    <row r="94" spans="1:19" x14ac:dyDescent="0.25">
      <c r="A94" s="13" t="str">
        <f t="shared" si="2"/>
        <v>0000103472050032070000000015930002110058</v>
      </c>
      <c r="C94" s="22">
        <v>1593</v>
      </c>
      <c r="D94" s="31" t="s">
        <v>616</v>
      </c>
      <c r="E94" s="31"/>
      <c r="F94" s="29">
        <f t="shared" si="1"/>
        <v>0</v>
      </c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107"/>
      <c r="S94" s="109"/>
    </row>
    <row r="95" spans="1:19" x14ac:dyDescent="0.25">
      <c r="A95" s="13" t="str">
        <f t="shared" si="2"/>
        <v>0000103472050032070000000016110002110058</v>
      </c>
      <c r="C95" s="22">
        <v>1611</v>
      </c>
      <c r="D95" s="31" t="s">
        <v>617</v>
      </c>
      <c r="E95" s="31"/>
      <c r="F95" s="29">
        <f t="shared" si="1"/>
        <v>0</v>
      </c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107"/>
      <c r="S95" s="109"/>
    </row>
    <row r="96" spans="1:19" x14ac:dyDescent="0.25">
      <c r="A96" s="13" t="str">
        <f t="shared" si="2"/>
        <v>0000103472050032070000000016120002110058</v>
      </c>
      <c r="C96" s="22">
        <v>1612</v>
      </c>
      <c r="D96" s="31" t="s">
        <v>618</v>
      </c>
      <c r="E96" s="31"/>
      <c r="F96" s="29">
        <f t="shared" si="1"/>
        <v>0</v>
      </c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107"/>
      <c r="S96" s="109"/>
    </row>
    <row r="97" spans="1:19" x14ac:dyDescent="0.25">
      <c r="A97" s="13" t="str">
        <f t="shared" si="2"/>
        <v>0000103472050032070000000017110002110058</v>
      </c>
      <c r="C97" s="22">
        <v>1711</v>
      </c>
      <c r="D97" s="31" t="s">
        <v>619</v>
      </c>
      <c r="E97" s="31"/>
      <c r="F97" s="29">
        <f t="shared" si="1"/>
        <v>0</v>
      </c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107"/>
      <c r="S97" s="109"/>
    </row>
    <row r="98" spans="1:19" x14ac:dyDescent="0.25">
      <c r="A98" s="13" t="str">
        <f t="shared" si="2"/>
        <v>0000103472050032070000000017120002110058</v>
      </c>
      <c r="C98" s="22">
        <v>1712</v>
      </c>
      <c r="D98" s="31" t="s">
        <v>620</v>
      </c>
      <c r="E98" s="31"/>
      <c r="F98" s="29">
        <f t="shared" si="1"/>
        <v>0</v>
      </c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107"/>
      <c r="S98" s="109"/>
    </row>
    <row r="99" spans="1:19" x14ac:dyDescent="0.25">
      <c r="A99" s="13" t="str">
        <f t="shared" si="2"/>
        <v>0000103472050032070000000017130002110058</v>
      </c>
      <c r="C99" s="22">
        <v>1713</v>
      </c>
      <c r="D99" s="31" t="s">
        <v>621</v>
      </c>
      <c r="E99" s="31"/>
      <c r="F99" s="29">
        <f t="shared" si="1"/>
        <v>0</v>
      </c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107"/>
      <c r="S99" s="109"/>
    </row>
    <row r="100" spans="1:19" x14ac:dyDescent="0.25">
      <c r="A100" s="13" t="str">
        <f t="shared" si="2"/>
        <v>0000103472050032070000000017140002110058</v>
      </c>
      <c r="C100" s="22">
        <v>1714</v>
      </c>
      <c r="D100" s="31" t="s">
        <v>622</v>
      </c>
      <c r="E100" s="31"/>
      <c r="F100" s="29">
        <f t="shared" si="1"/>
        <v>0</v>
      </c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107"/>
      <c r="S100" s="109"/>
    </row>
    <row r="101" spans="1:19" x14ac:dyDescent="0.25">
      <c r="A101" s="13" t="str">
        <f t="shared" si="2"/>
        <v>0000103472050032070000000017150002110058</v>
      </c>
      <c r="C101" s="22">
        <v>1715</v>
      </c>
      <c r="D101" s="31" t="s">
        <v>623</v>
      </c>
      <c r="E101" s="31"/>
      <c r="F101" s="29">
        <f t="shared" si="1"/>
        <v>0</v>
      </c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107"/>
      <c r="S101" s="109"/>
    </row>
    <row r="102" spans="1:19" x14ac:dyDescent="0.25">
      <c r="A102" s="13" t="str">
        <f t="shared" si="2"/>
        <v>0000103472050032070000000017160002110058</v>
      </c>
      <c r="C102" s="22">
        <v>1716</v>
      </c>
      <c r="D102" s="31" t="s">
        <v>624</v>
      </c>
      <c r="E102" s="31"/>
      <c r="F102" s="29">
        <f t="shared" si="1"/>
        <v>0</v>
      </c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107"/>
      <c r="S102" s="109"/>
    </row>
    <row r="103" spans="1:19" x14ac:dyDescent="0.25">
      <c r="A103" s="13" t="str">
        <f t="shared" si="2"/>
        <v>0000103472050032070000000017170002110058</v>
      </c>
      <c r="C103" s="22">
        <v>1717</v>
      </c>
      <c r="D103" s="31" t="s">
        <v>625</v>
      </c>
      <c r="E103" s="31"/>
      <c r="F103" s="29">
        <f t="shared" si="1"/>
        <v>0</v>
      </c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107"/>
      <c r="S103" s="109"/>
    </row>
    <row r="104" spans="1:19" x14ac:dyDescent="0.25">
      <c r="A104" s="13" t="str">
        <f t="shared" si="2"/>
        <v>0000103472050032070000000017180002110058</v>
      </c>
      <c r="C104" s="22">
        <v>1718</v>
      </c>
      <c r="D104" s="31" t="s">
        <v>626</v>
      </c>
      <c r="E104" s="31"/>
      <c r="F104" s="29">
        <f t="shared" si="1"/>
        <v>0</v>
      </c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107"/>
      <c r="S104" s="109"/>
    </row>
    <row r="105" spans="1:19" x14ac:dyDescent="0.25">
      <c r="A105" s="13" t="str">
        <f t="shared" si="2"/>
        <v>0000103472050032070000000017190002110058</v>
      </c>
      <c r="C105" s="22">
        <v>1719</v>
      </c>
      <c r="D105" s="31" t="s">
        <v>627</v>
      </c>
      <c r="E105" s="31"/>
      <c r="F105" s="29">
        <f t="shared" si="1"/>
        <v>0</v>
      </c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107"/>
      <c r="S105" s="109"/>
    </row>
    <row r="106" spans="1:19" ht="15" x14ac:dyDescent="0.25">
      <c r="C106" s="27"/>
      <c r="D106" s="28"/>
      <c r="E106" s="28" t="s">
        <v>32</v>
      </c>
      <c r="F106" s="65">
        <f>SUM(F50:F105)</f>
        <v>0</v>
      </c>
      <c r="G106" s="66">
        <f t="shared" ref="G106:R106" si="3">SUM(G50:G105)</f>
        <v>0</v>
      </c>
      <c r="H106" s="66">
        <f t="shared" si="3"/>
        <v>0</v>
      </c>
      <c r="I106" s="66">
        <f t="shared" si="3"/>
        <v>0</v>
      </c>
      <c r="J106" s="66">
        <f t="shared" si="3"/>
        <v>0</v>
      </c>
      <c r="K106" s="66">
        <f t="shared" si="3"/>
        <v>0</v>
      </c>
      <c r="L106" s="66">
        <f t="shared" si="3"/>
        <v>0</v>
      </c>
      <c r="M106" s="66">
        <f t="shared" si="3"/>
        <v>0</v>
      </c>
      <c r="N106" s="66">
        <f t="shared" si="3"/>
        <v>0</v>
      </c>
      <c r="O106" s="66">
        <f t="shared" si="3"/>
        <v>0</v>
      </c>
      <c r="P106" s="66">
        <f t="shared" si="3"/>
        <v>0</v>
      </c>
      <c r="Q106" s="66">
        <f t="shared" si="3"/>
        <v>0</v>
      </c>
      <c r="R106" s="108">
        <f t="shared" si="3"/>
        <v>0</v>
      </c>
      <c r="S106" s="109"/>
    </row>
    <row r="107" spans="1:19" ht="33" customHeight="1" x14ac:dyDescent="0.25">
      <c r="C107" s="30" t="s">
        <v>33</v>
      </c>
      <c r="D107" s="26"/>
      <c r="E107" s="26"/>
      <c r="F107" s="117"/>
      <c r="G107" s="24"/>
      <c r="H107" s="24"/>
      <c r="I107" s="24"/>
      <c r="J107" s="24"/>
      <c r="K107" s="24"/>
      <c r="L107" s="24"/>
      <c r="M107" s="24"/>
      <c r="N107" s="25"/>
      <c r="O107" s="25"/>
      <c r="P107" s="25"/>
      <c r="Q107" s="25"/>
      <c r="R107" s="25"/>
      <c r="S107" s="109"/>
    </row>
    <row r="108" spans="1:19" x14ac:dyDescent="0.25">
      <c r="A108" s="13" t="str">
        <f t="shared" ref="A108:A139" si="4">+CONCATENATE(TEXT($H$30,"00000"),TEXT($H$31,"00"),TEXT($H$32,"00"),TEXT($H$33,"0"),TEXT($H$34,"00"),TEXT($H$35,"000"),TEXT($H$36,"0"),TEXT($H$37,"00"),TEXT($H$38,"000"),TEXT($H$39,"00000"),TEXT(C108,"0000"),TEXT(E108,"00"),TEXT($H$40,"00"),TEXT($H$41,"0"),TEXT($H$42,"00"),TEXT($H$43,"000"))</f>
        <v>0000103472050032070000000021110002110058</v>
      </c>
      <c r="C108" s="22">
        <v>2111</v>
      </c>
      <c r="D108" s="31" t="s">
        <v>628</v>
      </c>
      <c r="E108" s="31"/>
      <c r="F108" s="29">
        <f t="shared" ref="F108:F166" si="5">+SUM(G108:R108)</f>
        <v>30000</v>
      </c>
      <c r="G108" s="29">
        <v>15000</v>
      </c>
      <c r="H108" s="29"/>
      <c r="I108" s="29"/>
      <c r="J108" s="29"/>
      <c r="K108" s="29"/>
      <c r="L108" s="29"/>
      <c r="M108" s="29">
        <v>15000</v>
      </c>
      <c r="N108" s="29"/>
      <c r="O108" s="29"/>
      <c r="P108" s="29"/>
      <c r="Q108" s="29"/>
      <c r="R108" s="107"/>
      <c r="S108" s="109"/>
    </row>
    <row r="109" spans="1:19" x14ac:dyDescent="0.25">
      <c r="A109" s="13" t="str">
        <f t="shared" si="4"/>
        <v>0000103472050032070000000021210002110058</v>
      </c>
      <c r="C109" s="22">
        <v>2121</v>
      </c>
      <c r="D109" s="31" t="s">
        <v>629</v>
      </c>
      <c r="E109" s="31"/>
      <c r="F109" s="29">
        <f t="shared" si="5"/>
        <v>0</v>
      </c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107"/>
      <c r="S109" s="109"/>
    </row>
    <row r="110" spans="1:19" x14ac:dyDescent="0.25">
      <c r="A110" s="13" t="str">
        <f t="shared" si="4"/>
        <v>0000103472050032070000000021310002110058</v>
      </c>
      <c r="C110" s="22">
        <v>2131</v>
      </c>
      <c r="D110" s="31" t="s">
        <v>630</v>
      </c>
      <c r="E110" s="31"/>
      <c r="F110" s="29">
        <f t="shared" si="5"/>
        <v>0</v>
      </c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107"/>
      <c r="S110" s="109"/>
    </row>
    <row r="111" spans="1:19" ht="28.5" x14ac:dyDescent="0.25">
      <c r="A111" s="13" t="str">
        <f t="shared" si="4"/>
        <v>0000103472050032070000000021410002110058</v>
      </c>
      <c r="C111" s="22">
        <v>2141</v>
      </c>
      <c r="D111" s="31" t="s">
        <v>631</v>
      </c>
      <c r="E111" s="31"/>
      <c r="F111" s="29">
        <f t="shared" si="5"/>
        <v>30000</v>
      </c>
      <c r="G111" s="29">
        <v>15000</v>
      </c>
      <c r="H111" s="29"/>
      <c r="I111" s="29"/>
      <c r="J111" s="29"/>
      <c r="K111" s="29"/>
      <c r="L111" s="29"/>
      <c r="M111" s="29">
        <v>15000</v>
      </c>
      <c r="N111" s="29"/>
      <c r="O111" s="29"/>
      <c r="P111" s="29"/>
      <c r="Q111" s="29"/>
      <c r="R111" s="107"/>
      <c r="S111" s="109"/>
    </row>
    <row r="112" spans="1:19" x14ac:dyDescent="0.25">
      <c r="A112" s="13" t="str">
        <f t="shared" si="4"/>
        <v>0000103472050032070000000021510002110058</v>
      </c>
      <c r="C112" s="22">
        <v>2151</v>
      </c>
      <c r="D112" s="31" t="s">
        <v>632</v>
      </c>
      <c r="E112" s="31"/>
      <c r="F112" s="29">
        <f t="shared" si="5"/>
        <v>60000</v>
      </c>
      <c r="G112" s="29"/>
      <c r="H112" s="29"/>
      <c r="I112" s="29"/>
      <c r="J112" s="29"/>
      <c r="K112" s="29"/>
      <c r="L112" s="29">
        <v>60000</v>
      </c>
      <c r="M112" s="29"/>
      <c r="N112" s="29"/>
      <c r="O112" s="29"/>
      <c r="P112" s="29"/>
      <c r="Q112" s="29"/>
      <c r="R112" s="107"/>
      <c r="S112" s="109"/>
    </row>
    <row r="113" spans="1:19" x14ac:dyDescent="0.25">
      <c r="A113" s="13" t="str">
        <f t="shared" si="4"/>
        <v>0000103472050032070000000021610002110058</v>
      </c>
      <c r="C113" s="22">
        <v>2161</v>
      </c>
      <c r="D113" s="31" t="s">
        <v>633</v>
      </c>
      <c r="E113" s="31"/>
      <c r="F113" s="29">
        <f t="shared" si="5"/>
        <v>0</v>
      </c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107"/>
      <c r="S113" s="109"/>
    </row>
    <row r="114" spans="1:19" x14ac:dyDescent="0.25">
      <c r="A114" s="13" t="str">
        <f t="shared" si="4"/>
        <v>0000103472050032070000000021710002110058</v>
      </c>
      <c r="C114" s="22">
        <v>2171</v>
      </c>
      <c r="D114" s="31" t="s">
        <v>634</v>
      </c>
      <c r="E114" s="31"/>
      <c r="F114" s="29">
        <f t="shared" si="5"/>
        <v>0</v>
      </c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107"/>
      <c r="S114" s="109"/>
    </row>
    <row r="115" spans="1:19" ht="28.5" x14ac:dyDescent="0.25">
      <c r="A115" s="13" t="str">
        <f t="shared" si="4"/>
        <v>0000103472050032070000000021810002110058</v>
      </c>
      <c r="C115" s="22">
        <v>2181</v>
      </c>
      <c r="D115" s="31" t="s">
        <v>635</v>
      </c>
      <c r="E115" s="31"/>
      <c r="F115" s="29">
        <f t="shared" si="5"/>
        <v>0</v>
      </c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107"/>
      <c r="S115" s="109"/>
    </row>
    <row r="116" spans="1:19" x14ac:dyDescent="0.25">
      <c r="A116" s="13" t="str">
        <f t="shared" si="4"/>
        <v>0000103472050032070000000021820002110058</v>
      </c>
      <c r="C116" s="22">
        <v>2182</v>
      </c>
      <c r="D116" s="31" t="s">
        <v>636</v>
      </c>
      <c r="E116" s="31"/>
      <c r="F116" s="29">
        <f t="shared" si="5"/>
        <v>0</v>
      </c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107"/>
      <c r="S116" s="109"/>
    </row>
    <row r="117" spans="1:19" x14ac:dyDescent="0.25">
      <c r="A117" s="13" t="str">
        <f t="shared" si="4"/>
        <v>0000103472050032070000000021830002110058</v>
      </c>
      <c r="C117" s="22">
        <v>2183</v>
      </c>
      <c r="D117" s="31" t="s">
        <v>637</v>
      </c>
      <c r="E117" s="31"/>
      <c r="F117" s="29">
        <f t="shared" si="5"/>
        <v>0</v>
      </c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107"/>
      <c r="S117" s="109"/>
    </row>
    <row r="118" spans="1:19" x14ac:dyDescent="0.25">
      <c r="A118" s="13" t="str">
        <f t="shared" si="4"/>
        <v>0000103472050032070000000022110002110058</v>
      </c>
      <c r="C118" s="22">
        <v>2211</v>
      </c>
      <c r="D118" s="31" t="s">
        <v>638</v>
      </c>
      <c r="E118" s="31"/>
      <c r="F118" s="29">
        <f t="shared" si="5"/>
        <v>0</v>
      </c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107"/>
      <c r="S118" s="109"/>
    </row>
    <row r="119" spans="1:19" x14ac:dyDescent="0.25">
      <c r="A119" s="13" t="str">
        <f t="shared" si="4"/>
        <v>0000103472050032070000000022120002110058</v>
      </c>
      <c r="C119" s="22">
        <v>2212</v>
      </c>
      <c r="D119" s="31" t="s">
        <v>639</v>
      </c>
      <c r="E119" s="31"/>
      <c r="F119" s="29">
        <f t="shared" si="5"/>
        <v>80000</v>
      </c>
      <c r="G119" s="29">
        <v>10000</v>
      </c>
      <c r="H119" s="29">
        <f>12500+2000</f>
        <v>14500</v>
      </c>
      <c r="I119" s="29">
        <v>2000</v>
      </c>
      <c r="J119" s="29">
        <v>2000</v>
      </c>
      <c r="K119" s="29">
        <f>12500+2000</f>
        <v>14500</v>
      </c>
      <c r="L119" s="29">
        <v>2000</v>
      </c>
      <c r="M119" s="29">
        <v>2000</v>
      </c>
      <c r="N119" s="29">
        <f>12500+2000</f>
        <v>14500</v>
      </c>
      <c r="O119" s="29">
        <v>2000</v>
      </c>
      <c r="P119" s="29">
        <v>2000</v>
      </c>
      <c r="Q119" s="29">
        <v>12500</v>
      </c>
      <c r="R119" s="29">
        <v>2000</v>
      </c>
      <c r="S119" s="109"/>
    </row>
    <row r="120" spans="1:19" x14ac:dyDescent="0.25">
      <c r="A120" s="13" t="str">
        <f t="shared" si="4"/>
        <v>0000103472050032070000000022210002110058</v>
      </c>
      <c r="C120" s="22">
        <v>2221</v>
      </c>
      <c r="D120" s="31" t="s">
        <v>640</v>
      </c>
      <c r="E120" s="31"/>
      <c r="F120" s="29">
        <f t="shared" si="5"/>
        <v>0</v>
      </c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107"/>
      <c r="S120" s="109"/>
    </row>
    <row r="121" spans="1:19" x14ac:dyDescent="0.25">
      <c r="A121" s="13" t="str">
        <f t="shared" si="4"/>
        <v>0000103472050032070000000022310002110058</v>
      </c>
      <c r="C121" s="22">
        <v>2231</v>
      </c>
      <c r="D121" s="31" t="s">
        <v>641</v>
      </c>
      <c r="E121" s="31"/>
      <c r="F121" s="29">
        <f t="shared" si="5"/>
        <v>2000</v>
      </c>
      <c r="G121" s="29"/>
      <c r="H121" s="29"/>
      <c r="I121" s="29">
        <v>2000</v>
      </c>
      <c r="J121" s="29"/>
      <c r="K121" s="29"/>
      <c r="L121" s="29"/>
      <c r="M121" s="29"/>
      <c r="N121" s="29"/>
      <c r="O121" s="29"/>
      <c r="P121" s="29"/>
      <c r="Q121" s="29"/>
      <c r="R121" s="107"/>
      <c r="S121" s="109"/>
    </row>
    <row r="122" spans="1:19" x14ac:dyDescent="0.25">
      <c r="A122" s="13" t="str">
        <f t="shared" si="4"/>
        <v>0000103472050032070000000023110002110058</v>
      </c>
      <c r="C122" s="22">
        <v>2311</v>
      </c>
      <c r="D122" s="31" t="s">
        <v>642</v>
      </c>
      <c r="E122" s="31"/>
      <c r="F122" s="29">
        <f t="shared" si="5"/>
        <v>0</v>
      </c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109"/>
    </row>
    <row r="123" spans="1:19" x14ac:dyDescent="0.25">
      <c r="A123" s="13" t="str">
        <f t="shared" si="4"/>
        <v>0000103472050032070000000023210002110058</v>
      </c>
      <c r="C123" s="22">
        <v>2321</v>
      </c>
      <c r="D123" s="31" t="s">
        <v>643</v>
      </c>
      <c r="E123" s="31"/>
      <c r="F123" s="29">
        <f t="shared" si="5"/>
        <v>0</v>
      </c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107"/>
      <c r="S123" s="109"/>
    </row>
    <row r="124" spans="1:19" x14ac:dyDescent="0.25">
      <c r="A124" s="13" t="str">
        <f t="shared" si="4"/>
        <v>0000103472050032070000000023310002110058</v>
      </c>
      <c r="C124" s="22">
        <v>2331</v>
      </c>
      <c r="D124" s="31" t="s">
        <v>644</v>
      </c>
      <c r="E124" s="31"/>
      <c r="F124" s="29">
        <f t="shared" si="5"/>
        <v>0</v>
      </c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107"/>
      <c r="S124" s="109"/>
    </row>
    <row r="125" spans="1:19" x14ac:dyDescent="0.25">
      <c r="A125" s="13" t="str">
        <f t="shared" si="4"/>
        <v>0000103472050032070000000023410002110058</v>
      </c>
      <c r="C125" s="22">
        <v>2341</v>
      </c>
      <c r="D125" s="31" t="s">
        <v>645</v>
      </c>
      <c r="E125" s="31"/>
      <c r="F125" s="29">
        <f t="shared" si="5"/>
        <v>0</v>
      </c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107"/>
      <c r="S125" s="109"/>
    </row>
    <row r="126" spans="1:19" x14ac:dyDescent="0.25">
      <c r="A126" s="13" t="str">
        <f t="shared" si="4"/>
        <v>0000103472050032070000000023510002110058</v>
      </c>
      <c r="C126" s="22">
        <v>2351</v>
      </c>
      <c r="D126" s="31" t="s">
        <v>646</v>
      </c>
      <c r="E126" s="31"/>
      <c r="F126" s="29">
        <f t="shared" si="5"/>
        <v>0</v>
      </c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109"/>
    </row>
    <row r="127" spans="1:19" x14ac:dyDescent="0.25">
      <c r="A127" s="13" t="str">
        <f t="shared" si="4"/>
        <v>0000103472050032070000000023610002110058</v>
      </c>
      <c r="C127" s="22">
        <v>2361</v>
      </c>
      <c r="D127" s="31" t="s">
        <v>647</v>
      </c>
      <c r="E127" s="31"/>
      <c r="F127" s="29">
        <f t="shared" si="5"/>
        <v>0</v>
      </c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107"/>
      <c r="S127" s="109"/>
    </row>
    <row r="128" spans="1:19" x14ac:dyDescent="0.25">
      <c r="A128" s="13" t="str">
        <f t="shared" si="4"/>
        <v>0000103472050032070000000023710002110058</v>
      </c>
      <c r="C128" s="22">
        <v>2371</v>
      </c>
      <c r="D128" s="31" t="s">
        <v>648</v>
      </c>
      <c r="E128" s="31"/>
      <c r="F128" s="29">
        <f t="shared" si="5"/>
        <v>0</v>
      </c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107"/>
      <c r="S128" s="109"/>
    </row>
    <row r="129" spans="1:19" x14ac:dyDescent="0.25">
      <c r="A129" s="13" t="str">
        <f t="shared" si="4"/>
        <v>0000103472050032070000000023810002110058</v>
      </c>
      <c r="C129" s="22">
        <v>2381</v>
      </c>
      <c r="D129" s="31" t="s">
        <v>649</v>
      </c>
      <c r="E129" s="31"/>
      <c r="F129" s="29">
        <f t="shared" si="5"/>
        <v>0</v>
      </c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107"/>
      <c r="S129" s="109"/>
    </row>
    <row r="130" spans="1:19" x14ac:dyDescent="0.25">
      <c r="A130" s="13" t="str">
        <f t="shared" si="4"/>
        <v>0000103472050032070000000023910002110058</v>
      </c>
      <c r="C130" s="22">
        <v>2391</v>
      </c>
      <c r="D130" s="31" t="s">
        <v>650</v>
      </c>
      <c r="E130" s="31"/>
      <c r="F130" s="29">
        <f t="shared" si="5"/>
        <v>0</v>
      </c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107"/>
      <c r="S130" s="109"/>
    </row>
    <row r="131" spans="1:19" x14ac:dyDescent="0.25">
      <c r="A131" s="13" t="str">
        <f t="shared" si="4"/>
        <v>0000103472050032070000000024110002110058</v>
      </c>
      <c r="C131" s="22">
        <v>2411</v>
      </c>
      <c r="D131" s="31" t="s">
        <v>651</v>
      </c>
      <c r="E131" s="31"/>
      <c r="F131" s="29">
        <f t="shared" si="5"/>
        <v>0</v>
      </c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109"/>
    </row>
    <row r="132" spans="1:19" x14ac:dyDescent="0.25">
      <c r="A132" s="13" t="str">
        <f t="shared" si="4"/>
        <v>0000103472050032070000000024210002110058</v>
      </c>
      <c r="C132" s="22">
        <v>2421</v>
      </c>
      <c r="D132" s="31" t="s">
        <v>652</v>
      </c>
      <c r="E132" s="31"/>
      <c r="F132" s="29">
        <f t="shared" si="5"/>
        <v>9000</v>
      </c>
      <c r="G132" s="29"/>
      <c r="H132" s="29">
        <v>3000</v>
      </c>
      <c r="I132" s="29"/>
      <c r="J132" s="29"/>
      <c r="K132" s="29"/>
      <c r="L132" s="29">
        <v>3000</v>
      </c>
      <c r="M132" s="29"/>
      <c r="N132" s="29"/>
      <c r="O132" s="29">
        <v>3000</v>
      </c>
      <c r="P132" s="29"/>
      <c r="Q132" s="29"/>
      <c r="R132" s="107"/>
      <c r="S132" s="109"/>
    </row>
    <row r="133" spans="1:19" x14ac:dyDescent="0.25">
      <c r="A133" s="13" t="str">
        <f t="shared" si="4"/>
        <v>0000103472050032070000000024310002110058</v>
      </c>
      <c r="C133" s="22">
        <v>2431</v>
      </c>
      <c r="D133" s="31" t="s">
        <v>653</v>
      </c>
      <c r="E133" s="31"/>
      <c r="F133" s="29">
        <f t="shared" si="5"/>
        <v>4000</v>
      </c>
      <c r="G133" s="29"/>
      <c r="H133" s="29"/>
      <c r="I133" s="29">
        <v>4000</v>
      </c>
      <c r="J133" s="29"/>
      <c r="K133" s="29"/>
      <c r="L133" s="29"/>
      <c r="M133" s="29"/>
      <c r="N133" s="29"/>
      <c r="O133" s="29"/>
      <c r="P133" s="29"/>
      <c r="Q133" s="29"/>
      <c r="R133" s="107"/>
      <c r="S133" s="109"/>
    </row>
    <row r="134" spans="1:19" x14ac:dyDescent="0.25">
      <c r="A134" s="13" t="str">
        <f t="shared" si="4"/>
        <v>0000103472050032070000000024410002110058</v>
      </c>
      <c r="C134" s="22">
        <v>2441</v>
      </c>
      <c r="D134" s="31" t="s">
        <v>654</v>
      </c>
      <c r="E134" s="31"/>
      <c r="F134" s="29">
        <f t="shared" si="5"/>
        <v>7000</v>
      </c>
      <c r="G134" s="29"/>
      <c r="H134" s="29">
        <v>3500</v>
      </c>
      <c r="I134" s="29"/>
      <c r="J134" s="29"/>
      <c r="K134" s="29"/>
      <c r="L134" s="29"/>
      <c r="M134" s="29"/>
      <c r="N134" s="29">
        <v>3500</v>
      </c>
      <c r="O134" s="29"/>
      <c r="P134" s="29"/>
      <c r="Q134" s="29"/>
      <c r="R134" s="107"/>
      <c r="S134" s="109"/>
    </row>
    <row r="135" spans="1:19" x14ac:dyDescent="0.25">
      <c r="A135" s="13" t="str">
        <f t="shared" si="4"/>
        <v>0000103472050032070000000024510002110058</v>
      </c>
      <c r="C135" s="22">
        <v>2451</v>
      </c>
      <c r="D135" s="31" t="s">
        <v>655</v>
      </c>
      <c r="E135" s="31"/>
      <c r="F135" s="29">
        <f t="shared" si="5"/>
        <v>4000</v>
      </c>
      <c r="G135" s="29"/>
      <c r="H135" s="29"/>
      <c r="I135" s="29">
        <v>4000</v>
      </c>
      <c r="J135" s="29"/>
      <c r="K135" s="29"/>
      <c r="L135" s="29"/>
      <c r="M135" s="29"/>
      <c r="N135" s="29"/>
      <c r="O135" s="29"/>
      <c r="P135" s="29"/>
      <c r="Q135" s="29"/>
      <c r="R135" s="29"/>
      <c r="S135" s="109"/>
    </row>
    <row r="136" spans="1:19" x14ac:dyDescent="0.25">
      <c r="A136" s="13" t="str">
        <f t="shared" si="4"/>
        <v>0000103472050032070000000024610002110058</v>
      </c>
      <c r="C136" s="22">
        <v>2461</v>
      </c>
      <c r="D136" s="31" t="s">
        <v>656</v>
      </c>
      <c r="E136" s="31"/>
      <c r="F136" s="29">
        <f t="shared" si="5"/>
        <v>8000</v>
      </c>
      <c r="G136" s="29"/>
      <c r="H136" s="29">
        <v>2500</v>
      </c>
      <c r="I136" s="29">
        <v>3000</v>
      </c>
      <c r="J136" s="29"/>
      <c r="K136" s="29"/>
      <c r="L136" s="29"/>
      <c r="M136" s="29">
        <v>2500</v>
      </c>
      <c r="N136" s="29"/>
      <c r="O136" s="29"/>
      <c r="P136" s="29"/>
      <c r="Q136" s="29"/>
      <c r="R136" s="107"/>
      <c r="S136" s="109"/>
    </row>
    <row r="137" spans="1:19" x14ac:dyDescent="0.25">
      <c r="A137" s="13" t="str">
        <f t="shared" si="4"/>
        <v>0000103472050032070000000024710002110058</v>
      </c>
      <c r="C137" s="22">
        <v>2471</v>
      </c>
      <c r="D137" s="31" t="s">
        <v>657</v>
      </c>
      <c r="E137" s="31"/>
      <c r="F137" s="29">
        <f t="shared" si="5"/>
        <v>40000</v>
      </c>
      <c r="G137" s="29"/>
      <c r="H137" s="29">
        <v>4000</v>
      </c>
      <c r="I137" s="29">
        <v>4000</v>
      </c>
      <c r="J137" s="29">
        <v>4000</v>
      </c>
      <c r="K137" s="29">
        <v>4000</v>
      </c>
      <c r="L137" s="29">
        <v>4000</v>
      </c>
      <c r="M137" s="29">
        <v>4000</v>
      </c>
      <c r="N137" s="29">
        <v>4000</v>
      </c>
      <c r="O137" s="29">
        <v>4000</v>
      </c>
      <c r="P137" s="29">
        <v>4000</v>
      </c>
      <c r="Q137" s="29">
        <v>4000</v>
      </c>
      <c r="R137" s="107"/>
      <c r="S137" s="109"/>
    </row>
    <row r="138" spans="1:19" x14ac:dyDescent="0.25">
      <c r="A138" s="13" t="str">
        <f t="shared" si="4"/>
        <v>0000103472050032070000000024810002110058</v>
      </c>
      <c r="C138" s="22">
        <v>2481</v>
      </c>
      <c r="D138" s="31" t="s">
        <v>658</v>
      </c>
      <c r="E138" s="31"/>
      <c r="F138" s="29">
        <f t="shared" si="5"/>
        <v>10000</v>
      </c>
      <c r="G138" s="29"/>
      <c r="H138" s="29">
        <v>10000</v>
      </c>
      <c r="I138" s="29"/>
      <c r="J138" s="29"/>
      <c r="K138" s="29"/>
      <c r="L138" s="29"/>
      <c r="M138" s="29"/>
      <c r="N138" s="29"/>
      <c r="O138" s="29"/>
      <c r="P138" s="29"/>
      <c r="Q138" s="29"/>
      <c r="R138" s="107"/>
      <c r="S138" s="109"/>
    </row>
    <row r="139" spans="1:19" x14ac:dyDescent="0.25">
      <c r="A139" s="13" t="str">
        <f t="shared" si="4"/>
        <v>0000103472050032070000000024910002110058</v>
      </c>
      <c r="C139" s="22">
        <v>2491</v>
      </c>
      <c r="D139" s="31" t="s">
        <v>659</v>
      </c>
      <c r="E139" s="31"/>
      <c r="F139" s="29">
        <f t="shared" si="5"/>
        <v>10000</v>
      </c>
      <c r="G139" s="29"/>
      <c r="H139" s="29">
        <v>10000</v>
      </c>
      <c r="I139" s="29"/>
      <c r="J139" s="29"/>
      <c r="K139" s="29"/>
      <c r="L139" s="29"/>
      <c r="M139" s="29"/>
      <c r="N139" s="29"/>
      <c r="O139" s="29"/>
      <c r="P139" s="29"/>
      <c r="Q139" s="29"/>
      <c r="R139" s="107"/>
      <c r="S139" s="109"/>
    </row>
    <row r="140" spans="1:19" x14ac:dyDescent="0.25">
      <c r="A140" s="13" t="str">
        <f t="shared" ref="A140:A166" si="6">+CONCATENATE(TEXT($H$30,"00000"),TEXT($H$31,"00"),TEXT($H$32,"00"),TEXT($H$33,"0"),TEXT($H$34,"00"),TEXT($H$35,"000"),TEXT($H$36,"0"),TEXT($H$37,"00"),TEXT($H$38,"000"),TEXT($H$39,"00000"),TEXT(C140,"0000"),TEXT(E140,"00"),TEXT($H$40,"00"),TEXT($H$41,"0"),TEXT($H$42,"00"),TEXT($H$43,"000"))</f>
        <v>0000103472050032070000000025110002110058</v>
      </c>
      <c r="C140" s="22">
        <v>2511</v>
      </c>
      <c r="D140" s="31" t="s">
        <v>660</v>
      </c>
      <c r="E140" s="31"/>
      <c r="F140" s="29">
        <f t="shared" si="5"/>
        <v>0</v>
      </c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109"/>
    </row>
    <row r="141" spans="1:19" x14ac:dyDescent="0.25">
      <c r="A141" s="13" t="str">
        <f t="shared" si="6"/>
        <v>0000103472050032070000000025210002110058</v>
      </c>
      <c r="C141" s="22">
        <v>2521</v>
      </c>
      <c r="D141" s="31" t="s">
        <v>661</v>
      </c>
      <c r="E141" s="31"/>
      <c r="F141" s="29">
        <f t="shared" si="5"/>
        <v>0</v>
      </c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107"/>
      <c r="S141" s="109"/>
    </row>
    <row r="142" spans="1:19" x14ac:dyDescent="0.25">
      <c r="A142" s="13" t="str">
        <f t="shared" si="6"/>
        <v>0000103472050032070000000025310002110058</v>
      </c>
      <c r="C142" s="22">
        <v>2531</v>
      </c>
      <c r="D142" s="31" t="s">
        <v>662</v>
      </c>
      <c r="E142" s="31"/>
      <c r="F142" s="29">
        <f t="shared" si="5"/>
        <v>0</v>
      </c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109"/>
    </row>
    <row r="143" spans="1:19" x14ac:dyDescent="0.25">
      <c r="A143" s="13" t="str">
        <f t="shared" si="6"/>
        <v>0000103472050032070000000025410002110058</v>
      </c>
      <c r="C143" s="22">
        <v>2541</v>
      </c>
      <c r="D143" s="31" t="s">
        <v>663</v>
      </c>
      <c r="E143" s="31"/>
      <c r="F143" s="29">
        <f t="shared" si="5"/>
        <v>0</v>
      </c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109"/>
    </row>
    <row r="144" spans="1:19" x14ac:dyDescent="0.25">
      <c r="A144" s="13" t="str">
        <f t="shared" si="6"/>
        <v>0000103472050032070000000025510002110058</v>
      </c>
      <c r="C144" s="22">
        <v>2551</v>
      </c>
      <c r="D144" s="31" t="s">
        <v>664</v>
      </c>
      <c r="E144" s="31"/>
      <c r="F144" s="29">
        <f t="shared" si="5"/>
        <v>0</v>
      </c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107"/>
      <c r="S144" s="109"/>
    </row>
    <row r="145" spans="1:19" x14ac:dyDescent="0.25">
      <c r="A145" s="13" t="str">
        <f t="shared" si="6"/>
        <v>0000103472050032070000000025610002110058</v>
      </c>
      <c r="C145" s="22">
        <v>2561</v>
      </c>
      <c r="D145" s="31" t="s">
        <v>665</v>
      </c>
      <c r="E145" s="31"/>
      <c r="F145" s="29">
        <f t="shared" si="5"/>
        <v>0</v>
      </c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109"/>
    </row>
    <row r="146" spans="1:19" x14ac:dyDescent="0.25">
      <c r="A146" s="13" t="str">
        <f t="shared" si="6"/>
        <v>0000103472050032070000000025910002110058</v>
      </c>
      <c r="C146" s="22">
        <v>2591</v>
      </c>
      <c r="D146" s="31" t="s">
        <v>666</v>
      </c>
      <c r="E146" s="31"/>
      <c r="F146" s="29">
        <f t="shared" si="5"/>
        <v>0</v>
      </c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107"/>
      <c r="S146" s="109"/>
    </row>
    <row r="147" spans="1:19" x14ac:dyDescent="0.25">
      <c r="A147" s="13" t="str">
        <f t="shared" si="6"/>
        <v>0000103472050032070000000026110002110058</v>
      </c>
      <c r="C147" s="22">
        <v>2611</v>
      </c>
      <c r="D147" s="31" t="s">
        <v>667</v>
      </c>
      <c r="E147" s="31"/>
      <c r="F147" s="29">
        <f t="shared" si="5"/>
        <v>0</v>
      </c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107"/>
      <c r="S147" s="109"/>
    </row>
    <row r="148" spans="1:19" x14ac:dyDescent="0.25">
      <c r="A148" s="13" t="str">
        <f t="shared" si="6"/>
        <v>0000103472050032070000000026120002110058</v>
      </c>
      <c r="C148" s="22">
        <v>2612</v>
      </c>
      <c r="D148" s="31" t="s">
        <v>668</v>
      </c>
      <c r="E148" s="31"/>
      <c r="F148" s="29">
        <f t="shared" si="5"/>
        <v>0</v>
      </c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107"/>
      <c r="S148" s="109"/>
    </row>
    <row r="149" spans="1:19" ht="28.5" x14ac:dyDescent="0.25">
      <c r="A149" s="13" t="str">
        <f t="shared" si="6"/>
        <v>0000103472050032070000000026140002110058</v>
      </c>
      <c r="C149" s="22">
        <v>2614</v>
      </c>
      <c r="D149" s="31" t="s">
        <v>901</v>
      </c>
      <c r="E149" s="31"/>
      <c r="F149" s="29">
        <f t="shared" si="5"/>
        <v>0</v>
      </c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107"/>
      <c r="S149" s="109"/>
    </row>
    <row r="150" spans="1:19" x14ac:dyDescent="0.25">
      <c r="A150" s="13" t="str">
        <f t="shared" si="6"/>
        <v>0000103472050032070000000027110002110058</v>
      </c>
      <c r="C150" s="22">
        <v>2711</v>
      </c>
      <c r="D150" s="31" t="s">
        <v>669</v>
      </c>
      <c r="E150" s="31"/>
      <c r="F150" s="29">
        <f t="shared" si="5"/>
        <v>0</v>
      </c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107"/>
      <c r="S150" s="109"/>
    </row>
    <row r="151" spans="1:19" x14ac:dyDescent="0.25">
      <c r="A151" s="13" t="str">
        <f t="shared" si="6"/>
        <v>0000103472050032070000000027210002110058</v>
      </c>
      <c r="C151" s="22">
        <v>2721</v>
      </c>
      <c r="D151" s="31" t="s">
        <v>670</v>
      </c>
      <c r="E151" s="31"/>
      <c r="F151" s="29">
        <f t="shared" si="5"/>
        <v>0</v>
      </c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107"/>
      <c r="S151" s="109"/>
    </row>
    <row r="152" spans="1:19" x14ac:dyDescent="0.25">
      <c r="A152" s="13" t="str">
        <f t="shared" si="6"/>
        <v>0000103472050032070000000027310002110058</v>
      </c>
      <c r="C152" s="22">
        <v>2731</v>
      </c>
      <c r="D152" s="31" t="s">
        <v>671</v>
      </c>
      <c r="E152" s="31"/>
      <c r="F152" s="29">
        <f t="shared" si="5"/>
        <v>0</v>
      </c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107"/>
      <c r="S152" s="109"/>
    </row>
    <row r="153" spans="1:19" x14ac:dyDescent="0.25">
      <c r="A153" s="13" t="str">
        <f t="shared" si="6"/>
        <v>0000103472050032070000000027410002110058</v>
      </c>
      <c r="C153" s="22">
        <v>2741</v>
      </c>
      <c r="D153" s="31" t="s">
        <v>672</v>
      </c>
      <c r="E153" s="31"/>
      <c r="F153" s="29">
        <f t="shared" si="5"/>
        <v>0</v>
      </c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107"/>
      <c r="S153" s="109"/>
    </row>
    <row r="154" spans="1:19" x14ac:dyDescent="0.25">
      <c r="A154" s="13" t="str">
        <f t="shared" si="6"/>
        <v>0000103472050032070000000027510002110058</v>
      </c>
      <c r="C154" s="22">
        <v>2751</v>
      </c>
      <c r="D154" s="31" t="s">
        <v>673</v>
      </c>
      <c r="E154" s="31"/>
      <c r="F154" s="29">
        <f t="shared" si="5"/>
        <v>0</v>
      </c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107"/>
      <c r="S154" s="109"/>
    </row>
    <row r="155" spans="1:19" x14ac:dyDescent="0.25">
      <c r="A155" s="13" t="str">
        <f t="shared" si="6"/>
        <v>0000103472050032070000000028110002110058</v>
      </c>
      <c r="C155" s="22">
        <v>2811</v>
      </c>
      <c r="D155" s="31" t="s">
        <v>674</v>
      </c>
      <c r="E155" s="31"/>
      <c r="F155" s="29">
        <f t="shared" si="5"/>
        <v>0</v>
      </c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107"/>
      <c r="S155" s="109"/>
    </row>
    <row r="156" spans="1:19" x14ac:dyDescent="0.25">
      <c r="A156" s="13" t="str">
        <f t="shared" si="6"/>
        <v>0000103472050032070000000028210002110058</v>
      </c>
      <c r="C156" s="22">
        <v>2821</v>
      </c>
      <c r="D156" s="31" t="s">
        <v>675</v>
      </c>
      <c r="E156" s="31"/>
      <c r="F156" s="29">
        <f t="shared" si="5"/>
        <v>0</v>
      </c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107"/>
      <c r="S156" s="109"/>
    </row>
    <row r="157" spans="1:19" x14ac:dyDescent="0.25">
      <c r="A157" s="13" t="str">
        <f t="shared" si="6"/>
        <v>0000103472050032070000000028310002110058</v>
      </c>
      <c r="C157" s="22">
        <v>2831</v>
      </c>
      <c r="D157" s="31" t="s">
        <v>676</v>
      </c>
      <c r="E157" s="31"/>
      <c r="F157" s="29">
        <f t="shared" si="5"/>
        <v>0</v>
      </c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107"/>
      <c r="S157" s="109"/>
    </row>
    <row r="158" spans="1:19" x14ac:dyDescent="0.25">
      <c r="A158" s="13" t="str">
        <f t="shared" si="6"/>
        <v>0000103472050032070000000029110002110058</v>
      </c>
      <c r="C158" s="22">
        <v>2911</v>
      </c>
      <c r="D158" s="31" t="s">
        <v>677</v>
      </c>
      <c r="E158" s="31"/>
      <c r="F158" s="29">
        <f t="shared" si="5"/>
        <v>0</v>
      </c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107"/>
      <c r="S158" s="109"/>
    </row>
    <row r="159" spans="1:19" x14ac:dyDescent="0.25">
      <c r="A159" s="13" t="str">
        <f t="shared" si="6"/>
        <v>0000103472050032070000000029210002110058</v>
      </c>
      <c r="C159" s="22">
        <v>2921</v>
      </c>
      <c r="D159" s="31" t="s">
        <v>678</v>
      </c>
      <c r="E159" s="31"/>
      <c r="F159" s="29">
        <f t="shared" si="5"/>
        <v>0</v>
      </c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107"/>
      <c r="S159" s="109"/>
    </row>
    <row r="160" spans="1:19" ht="28.5" x14ac:dyDescent="0.25">
      <c r="A160" s="13" t="str">
        <f t="shared" si="6"/>
        <v>0000103472050032070000000029310002110058</v>
      </c>
      <c r="C160" s="22">
        <v>2931</v>
      </c>
      <c r="D160" s="31" t="s">
        <v>679</v>
      </c>
      <c r="E160" s="31"/>
      <c r="F160" s="29">
        <f t="shared" si="5"/>
        <v>0</v>
      </c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107"/>
      <c r="S160" s="109"/>
    </row>
    <row r="161" spans="1:19" ht="28.5" x14ac:dyDescent="0.25">
      <c r="A161" s="13" t="str">
        <f t="shared" si="6"/>
        <v>0000103472050032070000000029410002110058</v>
      </c>
      <c r="C161" s="22">
        <v>2941</v>
      </c>
      <c r="D161" s="31" t="s">
        <v>680</v>
      </c>
      <c r="E161" s="31"/>
      <c r="F161" s="29">
        <f t="shared" si="5"/>
        <v>0</v>
      </c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107"/>
      <c r="S161" s="109"/>
    </row>
    <row r="162" spans="1:19" ht="28.5" x14ac:dyDescent="0.25">
      <c r="A162" s="13" t="str">
        <f t="shared" si="6"/>
        <v>0000103472050032070000000029510002110058</v>
      </c>
      <c r="C162" s="22">
        <v>2951</v>
      </c>
      <c r="D162" s="31" t="s">
        <v>681</v>
      </c>
      <c r="E162" s="31"/>
      <c r="F162" s="29">
        <f t="shared" si="5"/>
        <v>0</v>
      </c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107"/>
      <c r="S162" s="109"/>
    </row>
    <row r="163" spans="1:19" x14ac:dyDescent="0.25">
      <c r="A163" s="13" t="str">
        <f t="shared" si="6"/>
        <v>0000103472050032070000000029610002110058</v>
      </c>
      <c r="C163" s="22">
        <v>2961</v>
      </c>
      <c r="D163" s="31" t="s">
        <v>682</v>
      </c>
      <c r="E163" s="31"/>
      <c r="F163" s="29">
        <f t="shared" si="5"/>
        <v>0</v>
      </c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107"/>
      <c r="S163" s="109"/>
    </row>
    <row r="164" spans="1:19" ht="28.5" x14ac:dyDescent="0.25">
      <c r="A164" s="13" t="str">
        <f t="shared" si="6"/>
        <v>0000103472050032070000000029710002110058</v>
      </c>
      <c r="C164" s="22">
        <v>2971</v>
      </c>
      <c r="D164" s="31" t="s">
        <v>683</v>
      </c>
      <c r="E164" s="31"/>
      <c r="F164" s="29">
        <f t="shared" si="5"/>
        <v>0</v>
      </c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107"/>
      <c r="S164" s="109"/>
    </row>
    <row r="165" spans="1:19" ht="28.5" x14ac:dyDescent="0.25">
      <c r="A165" s="13" t="str">
        <f t="shared" si="6"/>
        <v>0000103472050032070000000029810002110058</v>
      </c>
      <c r="C165" s="22">
        <v>2981</v>
      </c>
      <c r="D165" s="31" t="s">
        <v>684</v>
      </c>
      <c r="E165" s="31"/>
      <c r="F165" s="29">
        <f t="shared" si="5"/>
        <v>0</v>
      </c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107"/>
      <c r="S165" s="109"/>
    </row>
    <row r="166" spans="1:19" x14ac:dyDescent="0.25">
      <c r="A166" s="13" t="str">
        <f t="shared" si="6"/>
        <v>0000103472050032070000000029910002110058</v>
      </c>
      <c r="C166" s="22">
        <v>2991</v>
      </c>
      <c r="D166" s="31" t="s">
        <v>685</v>
      </c>
      <c r="E166" s="31"/>
      <c r="F166" s="29">
        <f t="shared" si="5"/>
        <v>0</v>
      </c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107"/>
      <c r="S166" s="109"/>
    </row>
    <row r="167" spans="1:19" ht="15" x14ac:dyDescent="0.25">
      <c r="C167" s="27"/>
      <c r="D167" s="28"/>
      <c r="E167" s="28" t="s">
        <v>32</v>
      </c>
      <c r="F167" s="65">
        <f>SUM(F108:F166)</f>
        <v>294000</v>
      </c>
      <c r="G167" s="66">
        <f t="shared" ref="G167:R167" si="7">SUM(G108:G166)</f>
        <v>40000</v>
      </c>
      <c r="H167" s="66">
        <f t="shared" si="7"/>
        <v>47500</v>
      </c>
      <c r="I167" s="66">
        <f t="shared" si="7"/>
        <v>19000</v>
      </c>
      <c r="J167" s="66">
        <f t="shared" si="7"/>
        <v>6000</v>
      </c>
      <c r="K167" s="66">
        <f t="shared" si="7"/>
        <v>18500</v>
      </c>
      <c r="L167" s="66">
        <f t="shared" si="7"/>
        <v>69000</v>
      </c>
      <c r="M167" s="66">
        <f t="shared" si="7"/>
        <v>38500</v>
      </c>
      <c r="N167" s="66">
        <f t="shared" si="7"/>
        <v>22000</v>
      </c>
      <c r="O167" s="66">
        <f t="shared" si="7"/>
        <v>9000</v>
      </c>
      <c r="P167" s="66">
        <f t="shared" si="7"/>
        <v>6000</v>
      </c>
      <c r="Q167" s="66">
        <f t="shared" si="7"/>
        <v>16500</v>
      </c>
      <c r="R167" s="108">
        <f t="shared" si="7"/>
        <v>2000</v>
      </c>
      <c r="S167" s="109"/>
    </row>
    <row r="168" spans="1:19" ht="33" customHeight="1" x14ac:dyDescent="0.25">
      <c r="C168" s="30" t="s">
        <v>34</v>
      </c>
      <c r="D168" s="26"/>
      <c r="E168" s="26"/>
      <c r="F168" s="117"/>
      <c r="G168" s="24"/>
      <c r="H168" s="24"/>
      <c r="I168" s="24"/>
      <c r="J168" s="24"/>
      <c r="K168" s="24"/>
      <c r="L168" s="24"/>
      <c r="M168" s="24"/>
      <c r="N168" s="25"/>
      <c r="O168" s="25"/>
      <c r="P168" s="25"/>
      <c r="Q168" s="25"/>
      <c r="R168" s="25"/>
      <c r="S168" s="109"/>
    </row>
    <row r="169" spans="1:19" x14ac:dyDescent="0.25">
      <c r="A169" s="13" t="str">
        <f t="shared" ref="A169:A200" si="8">+CONCATENATE(TEXT($H$30,"00000"),TEXT($H$31,"00"),TEXT($H$32,"00"),TEXT($H$33,"0"),TEXT($H$34,"00"),TEXT($H$35,"000"),TEXT($H$36,"0"),TEXT($H$37,"00"),TEXT($H$38,"000"),TEXT($H$39,"00000"),TEXT(C169,"0000"),TEXT(E169,"00"),TEXT($H$40,"00"),TEXT($H$41,"0"),TEXT($H$42,"00"),TEXT($H$43,"000"))</f>
        <v>0000103472050032070000000031110002110058</v>
      </c>
      <c r="C169" s="22">
        <v>3111</v>
      </c>
      <c r="D169" s="31" t="s">
        <v>686</v>
      </c>
      <c r="E169" s="31"/>
      <c r="F169" s="29">
        <f t="shared" ref="F169:F254" si="9">+SUM(G169:R169)</f>
        <v>0</v>
      </c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107"/>
      <c r="S169" s="109"/>
    </row>
    <row r="170" spans="1:19" x14ac:dyDescent="0.25">
      <c r="A170" s="13" t="str">
        <f t="shared" si="8"/>
        <v>0000103472050032070000000031120002110058</v>
      </c>
      <c r="C170" s="22">
        <v>3112</v>
      </c>
      <c r="D170" s="31" t="s">
        <v>687</v>
      </c>
      <c r="E170" s="31"/>
      <c r="F170" s="29">
        <f t="shared" si="9"/>
        <v>0</v>
      </c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107"/>
      <c r="S170" s="109"/>
    </row>
    <row r="171" spans="1:19" ht="28.5" x14ac:dyDescent="0.25">
      <c r="A171" s="13" t="str">
        <f t="shared" si="8"/>
        <v>0000103472050032070000000031130002110058</v>
      </c>
      <c r="C171" s="22">
        <v>3113</v>
      </c>
      <c r="D171" s="31" t="s">
        <v>688</v>
      </c>
      <c r="E171" s="31"/>
      <c r="F171" s="29">
        <f t="shared" si="9"/>
        <v>0</v>
      </c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107"/>
      <c r="S171" s="109"/>
    </row>
    <row r="172" spans="1:19" x14ac:dyDescent="0.25">
      <c r="A172" s="13" t="str">
        <f t="shared" si="8"/>
        <v>0000103472050032070000000031210002110058</v>
      </c>
      <c r="C172" s="22">
        <v>3121</v>
      </c>
      <c r="D172" s="31" t="s">
        <v>689</v>
      </c>
      <c r="E172" s="31"/>
      <c r="F172" s="29">
        <f t="shared" si="9"/>
        <v>0</v>
      </c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109"/>
    </row>
    <row r="173" spans="1:19" x14ac:dyDescent="0.25">
      <c r="A173" s="13" t="str">
        <f t="shared" si="8"/>
        <v>0000103472050032070000000031310002110058</v>
      </c>
      <c r="C173" s="22">
        <v>3131</v>
      </c>
      <c r="D173" s="31" t="s">
        <v>690</v>
      </c>
      <c r="E173" s="31"/>
      <c r="F173" s="29">
        <f t="shared" si="9"/>
        <v>0</v>
      </c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107"/>
      <c r="S173" s="109"/>
    </row>
    <row r="174" spans="1:19" x14ac:dyDescent="0.25">
      <c r="A174" s="13" t="str">
        <f t="shared" si="8"/>
        <v>0000103472050032070000000031410002110058</v>
      </c>
      <c r="C174" s="22">
        <v>3141</v>
      </c>
      <c r="D174" s="31" t="s">
        <v>691</v>
      </c>
      <c r="E174" s="31"/>
      <c r="F174" s="29">
        <f t="shared" si="9"/>
        <v>0</v>
      </c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107"/>
      <c r="S174" s="109"/>
    </row>
    <row r="175" spans="1:19" x14ac:dyDescent="0.25">
      <c r="A175" s="13" t="str">
        <f t="shared" si="8"/>
        <v>0000103472050032070000000031510002110058</v>
      </c>
      <c r="C175" s="22">
        <v>3151</v>
      </c>
      <c r="D175" s="31" t="s">
        <v>692</v>
      </c>
      <c r="E175" s="31"/>
      <c r="F175" s="29">
        <f t="shared" si="9"/>
        <v>0</v>
      </c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107"/>
      <c r="S175" s="109"/>
    </row>
    <row r="176" spans="1:19" x14ac:dyDescent="0.25">
      <c r="A176" s="13" t="str">
        <f t="shared" si="8"/>
        <v>0000103472050032070000000031610002110058</v>
      </c>
      <c r="C176" s="22">
        <v>3161</v>
      </c>
      <c r="D176" s="31" t="s">
        <v>693</v>
      </c>
      <c r="E176" s="31"/>
      <c r="F176" s="29">
        <f t="shared" si="9"/>
        <v>0</v>
      </c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107"/>
      <c r="S176" s="109"/>
    </row>
    <row r="177" spans="1:19" ht="28.5" x14ac:dyDescent="0.25">
      <c r="A177" s="13" t="str">
        <f t="shared" si="8"/>
        <v>0000103472050032070000000031710002110058</v>
      </c>
      <c r="C177" s="22">
        <v>3171</v>
      </c>
      <c r="D177" s="31" t="s">
        <v>694</v>
      </c>
      <c r="E177" s="31"/>
      <c r="F177" s="29">
        <f t="shared" si="9"/>
        <v>0</v>
      </c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107"/>
      <c r="S177" s="109"/>
    </row>
    <row r="178" spans="1:19" x14ac:dyDescent="0.25">
      <c r="A178" s="13" t="str">
        <f t="shared" si="8"/>
        <v>0000103472050032070000000031810002110058</v>
      </c>
      <c r="C178" s="22">
        <v>3181</v>
      </c>
      <c r="D178" s="31" t="s">
        <v>695</v>
      </c>
      <c r="E178" s="31"/>
      <c r="F178" s="29">
        <f t="shared" si="9"/>
        <v>0</v>
      </c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107"/>
      <c r="S178" s="109"/>
    </row>
    <row r="179" spans="1:19" x14ac:dyDescent="0.25">
      <c r="A179" s="13" t="str">
        <f t="shared" si="8"/>
        <v>0000103472050032070000000031820002110058</v>
      </c>
      <c r="C179" s="22">
        <v>3182</v>
      </c>
      <c r="D179" s="31" t="s">
        <v>696</v>
      </c>
      <c r="E179" s="31"/>
      <c r="F179" s="29">
        <f t="shared" si="9"/>
        <v>0</v>
      </c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107"/>
      <c r="S179" s="109"/>
    </row>
    <row r="180" spans="1:19" x14ac:dyDescent="0.25">
      <c r="A180" s="13" t="str">
        <f t="shared" si="8"/>
        <v>0000103472050032070000000031910002110058</v>
      </c>
      <c r="C180" s="22">
        <v>3191</v>
      </c>
      <c r="D180" s="31" t="s">
        <v>697</v>
      </c>
      <c r="E180" s="31"/>
      <c r="F180" s="29">
        <f t="shared" si="9"/>
        <v>0</v>
      </c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107"/>
      <c r="S180" s="109"/>
    </row>
    <row r="181" spans="1:19" x14ac:dyDescent="0.25">
      <c r="A181" s="13" t="str">
        <f t="shared" si="8"/>
        <v>0000103472050032070000000032110002110058</v>
      </c>
      <c r="C181" s="22">
        <v>3211</v>
      </c>
      <c r="D181" s="31" t="s">
        <v>698</v>
      </c>
      <c r="E181" s="31"/>
      <c r="F181" s="29">
        <f t="shared" si="9"/>
        <v>0</v>
      </c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107"/>
      <c r="S181" s="109"/>
    </row>
    <row r="182" spans="1:19" x14ac:dyDescent="0.25">
      <c r="A182" s="13" t="str">
        <f t="shared" si="8"/>
        <v>0000103472050032070000000032210002110058</v>
      </c>
      <c r="C182" s="22">
        <v>3221</v>
      </c>
      <c r="D182" s="31" t="s">
        <v>699</v>
      </c>
      <c r="E182" s="31"/>
      <c r="F182" s="29">
        <f t="shared" si="9"/>
        <v>0</v>
      </c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107"/>
      <c r="S182" s="109"/>
    </row>
    <row r="183" spans="1:19" x14ac:dyDescent="0.25">
      <c r="A183" s="13" t="str">
        <f t="shared" si="8"/>
        <v>0000103472050032070000000032310002110058</v>
      </c>
      <c r="C183" s="22">
        <v>3231</v>
      </c>
      <c r="D183" s="31" t="s">
        <v>700</v>
      </c>
      <c r="E183" s="31"/>
      <c r="F183" s="29">
        <f t="shared" si="9"/>
        <v>0</v>
      </c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107"/>
      <c r="S183" s="109"/>
    </row>
    <row r="184" spans="1:19" x14ac:dyDescent="0.25">
      <c r="A184" s="13" t="str">
        <f t="shared" si="8"/>
        <v>0000103472050032070000000032320002110058</v>
      </c>
      <c r="C184" s="22">
        <v>3232</v>
      </c>
      <c r="D184" s="31" t="s">
        <v>701</v>
      </c>
      <c r="E184" s="31"/>
      <c r="F184" s="29">
        <f t="shared" si="9"/>
        <v>0</v>
      </c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107"/>
      <c r="S184" s="109"/>
    </row>
    <row r="185" spans="1:19" ht="28.5" x14ac:dyDescent="0.25">
      <c r="A185" s="13" t="str">
        <f t="shared" si="8"/>
        <v>0000103472050032070000000032410002110058</v>
      </c>
      <c r="C185" s="22">
        <v>3241</v>
      </c>
      <c r="D185" s="31" t="s">
        <v>702</v>
      </c>
      <c r="E185" s="31"/>
      <c r="F185" s="29">
        <f t="shared" si="9"/>
        <v>0</v>
      </c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107"/>
      <c r="S185" s="109"/>
    </row>
    <row r="186" spans="1:19" x14ac:dyDescent="0.25">
      <c r="A186" s="13" t="str">
        <f t="shared" si="8"/>
        <v>0000103472050032070000000032510002110058</v>
      </c>
      <c r="C186" s="22">
        <v>3251</v>
      </c>
      <c r="D186" s="31" t="s">
        <v>703</v>
      </c>
      <c r="E186" s="31"/>
      <c r="F186" s="29">
        <f t="shared" si="9"/>
        <v>0</v>
      </c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107"/>
      <c r="S186" s="109"/>
    </row>
    <row r="187" spans="1:19" x14ac:dyDescent="0.25">
      <c r="A187" s="13" t="str">
        <f t="shared" si="8"/>
        <v>0000103472050032070000000032610002110058</v>
      </c>
      <c r="C187" s="22">
        <v>3261</v>
      </c>
      <c r="D187" s="31" t="s">
        <v>704</v>
      </c>
      <c r="E187" s="31"/>
      <c r="F187" s="29">
        <f t="shared" si="9"/>
        <v>15000</v>
      </c>
      <c r="G187" s="29"/>
      <c r="H187" s="29">
        <v>15000</v>
      </c>
      <c r="I187" s="29"/>
      <c r="J187" s="29"/>
      <c r="K187" s="29"/>
      <c r="L187" s="29"/>
      <c r="M187" s="29"/>
      <c r="N187" s="29"/>
      <c r="O187" s="29"/>
      <c r="P187" s="29"/>
      <c r="Q187" s="29"/>
      <c r="R187" s="107"/>
      <c r="S187" s="109"/>
    </row>
    <row r="188" spans="1:19" x14ac:dyDescent="0.25">
      <c r="A188" s="13" t="str">
        <f t="shared" si="8"/>
        <v>0000103472050032070000000032710002110058</v>
      </c>
      <c r="C188" s="22">
        <v>3271</v>
      </c>
      <c r="D188" s="31" t="s">
        <v>705</v>
      </c>
      <c r="E188" s="31"/>
      <c r="F188" s="29">
        <f t="shared" si="9"/>
        <v>0</v>
      </c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107"/>
      <c r="S188" s="109"/>
    </row>
    <row r="189" spans="1:19" x14ac:dyDescent="0.25">
      <c r="A189" s="13" t="str">
        <f t="shared" si="8"/>
        <v>0000103472050032070000000032910002110058</v>
      </c>
      <c r="C189" s="22">
        <v>3291</v>
      </c>
      <c r="D189" s="31" t="s">
        <v>706</v>
      </c>
      <c r="E189" s="31"/>
      <c r="F189" s="29">
        <f t="shared" si="9"/>
        <v>135000</v>
      </c>
      <c r="G189" s="29"/>
      <c r="H189" s="29">
        <v>67500</v>
      </c>
      <c r="I189" s="29"/>
      <c r="J189" s="29"/>
      <c r="K189" s="29"/>
      <c r="L189" s="29"/>
      <c r="M189" s="29"/>
      <c r="N189" s="29"/>
      <c r="O189" s="29">
        <v>67500</v>
      </c>
      <c r="P189" s="29"/>
      <c r="Q189" s="29"/>
      <c r="R189" s="107"/>
      <c r="S189" s="109"/>
    </row>
    <row r="190" spans="1:19" x14ac:dyDescent="0.25">
      <c r="A190" s="13" t="str">
        <f t="shared" si="8"/>
        <v>0000103472050032070000000033110002110058</v>
      </c>
      <c r="C190" s="22">
        <v>3311</v>
      </c>
      <c r="D190" s="31" t="s">
        <v>707</v>
      </c>
      <c r="E190" s="31"/>
      <c r="F190" s="29">
        <f t="shared" si="9"/>
        <v>0</v>
      </c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107"/>
      <c r="S190" s="109"/>
    </row>
    <row r="191" spans="1:19" ht="28.5" x14ac:dyDescent="0.25">
      <c r="A191" s="13" t="str">
        <f t="shared" si="8"/>
        <v>0000103472050032070000000033210002110058</v>
      </c>
      <c r="C191" s="22">
        <v>3321</v>
      </c>
      <c r="D191" s="31" t="s">
        <v>708</v>
      </c>
      <c r="E191" s="31"/>
      <c r="F191" s="29">
        <f t="shared" si="9"/>
        <v>0</v>
      </c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107"/>
      <c r="S191" s="109"/>
    </row>
    <row r="192" spans="1:19" x14ac:dyDescent="0.25">
      <c r="A192" s="13" t="str">
        <f t="shared" si="8"/>
        <v>0000103472050032070000000033310002110058</v>
      </c>
      <c r="C192" s="22">
        <v>3331</v>
      </c>
      <c r="D192" s="31" t="s">
        <v>709</v>
      </c>
      <c r="E192" s="31"/>
      <c r="F192" s="29">
        <f t="shared" si="9"/>
        <v>0</v>
      </c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107"/>
      <c r="S192" s="109"/>
    </row>
    <row r="193" spans="1:19" x14ac:dyDescent="0.25">
      <c r="A193" s="13" t="str">
        <f t="shared" si="8"/>
        <v>0000103472050032070000000033410002110058</v>
      </c>
      <c r="C193" s="22">
        <v>3341</v>
      </c>
      <c r="D193" s="31" t="s">
        <v>710</v>
      </c>
      <c r="E193" s="31"/>
      <c r="F193" s="29">
        <f t="shared" si="9"/>
        <v>0</v>
      </c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107"/>
      <c r="S193" s="109"/>
    </row>
    <row r="194" spans="1:19" x14ac:dyDescent="0.25">
      <c r="A194" s="13" t="str">
        <f t="shared" si="8"/>
        <v>0000103472050032070000000033420002110058</v>
      </c>
      <c r="C194" s="22">
        <v>3342</v>
      </c>
      <c r="D194" s="31" t="s">
        <v>711</v>
      </c>
      <c r="E194" s="31"/>
      <c r="F194" s="29">
        <f t="shared" si="9"/>
        <v>0</v>
      </c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107"/>
      <c r="S194" s="109"/>
    </row>
    <row r="195" spans="1:19" x14ac:dyDescent="0.25">
      <c r="A195" s="13" t="str">
        <f t="shared" si="8"/>
        <v>0000103472050032070000000033510002110058</v>
      </c>
      <c r="C195" s="22">
        <v>3351</v>
      </c>
      <c r="D195" s="31" t="s">
        <v>712</v>
      </c>
      <c r="E195" s="31"/>
      <c r="F195" s="29">
        <f t="shared" si="9"/>
        <v>0</v>
      </c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107"/>
      <c r="S195" s="109"/>
    </row>
    <row r="196" spans="1:19" x14ac:dyDescent="0.25">
      <c r="A196" s="13" t="str">
        <f t="shared" si="8"/>
        <v>0000103472050032070000000033610002110058</v>
      </c>
      <c r="C196" s="22">
        <v>3361</v>
      </c>
      <c r="D196" s="31" t="s">
        <v>713</v>
      </c>
      <c r="E196" s="31"/>
      <c r="F196" s="29">
        <f t="shared" si="9"/>
        <v>0</v>
      </c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107"/>
      <c r="S196" s="109"/>
    </row>
    <row r="197" spans="1:19" x14ac:dyDescent="0.25">
      <c r="A197" s="13" t="str">
        <f t="shared" si="8"/>
        <v>0000103472050032070000000033620002110058</v>
      </c>
      <c r="C197" s="22">
        <v>3362</v>
      </c>
      <c r="D197" s="31" t="s">
        <v>714</v>
      </c>
      <c r="E197" s="31"/>
      <c r="F197" s="29">
        <f t="shared" si="9"/>
        <v>0</v>
      </c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107"/>
      <c r="S197" s="109"/>
    </row>
    <row r="198" spans="1:19" ht="28.5" x14ac:dyDescent="0.25">
      <c r="A198" s="13" t="str">
        <f t="shared" si="8"/>
        <v>0000103472050032070000000033630002110058</v>
      </c>
      <c r="C198" s="22">
        <v>3363</v>
      </c>
      <c r="D198" s="31" t="s">
        <v>715</v>
      </c>
      <c r="E198" s="31"/>
      <c r="F198" s="29">
        <f t="shared" si="9"/>
        <v>0</v>
      </c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107"/>
      <c r="S198" s="109"/>
    </row>
    <row r="199" spans="1:19" x14ac:dyDescent="0.25">
      <c r="A199" s="13" t="str">
        <f t="shared" si="8"/>
        <v>0000103472050032070000000033710002110058</v>
      </c>
      <c r="C199" s="22">
        <v>3371</v>
      </c>
      <c r="D199" s="31" t="s">
        <v>716</v>
      </c>
      <c r="E199" s="31"/>
      <c r="F199" s="29">
        <f t="shared" si="9"/>
        <v>0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107"/>
      <c r="S199" s="109"/>
    </row>
    <row r="200" spans="1:19" x14ac:dyDescent="0.25">
      <c r="A200" s="13" t="str">
        <f t="shared" si="8"/>
        <v>0000103472050032070000000033810002110058</v>
      </c>
      <c r="C200" s="22">
        <v>3381</v>
      </c>
      <c r="D200" s="31" t="s">
        <v>717</v>
      </c>
      <c r="E200" s="31"/>
      <c r="F200" s="29">
        <f t="shared" si="9"/>
        <v>0</v>
      </c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107"/>
      <c r="S200" s="109"/>
    </row>
    <row r="201" spans="1:19" x14ac:dyDescent="0.25">
      <c r="A201" s="13" t="str">
        <f t="shared" ref="A201:A232" si="10">+CONCATENATE(TEXT($H$30,"00000"),TEXT($H$31,"00"),TEXT($H$32,"00"),TEXT($H$33,"0"),TEXT($H$34,"00"),TEXT($H$35,"000"),TEXT($H$36,"0"),TEXT($H$37,"00"),TEXT($H$38,"000"),TEXT($H$39,"00000"),TEXT(C201,"0000"),TEXT(E201,"00"),TEXT($H$40,"00"),TEXT($H$41,"0"),TEXT($H$42,"00"),TEXT($H$43,"000"))</f>
        <v>0000103472050032070000000033910002110058</v>
      </c>
      <c r="C201" s="22">
        <v>3391</v>
      </c>
      <c r="D201" s="31" t="s">
        <v>718</v>
      </c>
      <c r="E201" s="31"/>
      <c r="F201" s="29">
        <f t="shared" si="9"/>
        <v>0</v>
      </c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107"/>
      <c r="S201" s="109"/>
    </row>
    <row r="202" spans="1:19" x14ac:dyDescent="0.25">
      <c r="A202" s="13" t="str">
        <f t="shared" si="10"/>
        <v>0000103472050032070000000034110002110058</v>
      </c>
      <c r="C202" s="22">
        <v>3411</v>
      </c>
      <c r="D202" s="31" t="s">
        <v>719</v>
      </c>
      <c r="E202" s="31"/>
      <c r="F202" s="29">
        <f t="shared" si="9"/>
        <v>0</v>
      </c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107"/>
      <c r="S202" s="109"/>
    </row>
    <row r="203" spans="1:19" x14ac:dyDescent="0.25">
      <c r="A203" s="13" t="str">
        <f t="shared" si="10"/>
        <v>0000103472050032070000000034310002110058</v>
      </c>
      <c r="C203" s="22">
        <v>3431</v>
      </c>
      <c r="D203" s="31" t="s">
        <v>720</v>
      </c>
      <c r="E203" s="31"/>
      <c r="F203" s="29">
        <f t="shared" si="9"/>
        <v>0</v>
      </c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107"/>
      <c r="S203" s="109"/>
    </row>
    <row r="204" spans="1:19" x14ac:dyDescent="0.25">
      <c r="A204" s="13" t="str">
        <f t="shared" si="10"/>
        <v>0000103472050032070000000034510002110058</v>
      </c>
      <c r="C204" s="22">
        <v>3451</v>
      </c>
      <c r="D204" s="31" t="s">
        <v>721</v>
      </c>
      <c r="E204" s="31"/>
      <c r="F204" s="29">
        <f t="shared" si="9"/>
        <v>0</v>
      </c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107"/>
      <c r="S204" s="109"/>
    </row>
    <row r="205" spans="1:19" x14ac:dyDescent="0.25">
      <c r="A205" s="13" t="str">
        <f t="shared" si="10"/>
        <v>0000103472050032070000000034610002110058</v>
      </c>
      <c r="C205" s="22">
        <v>3461</v>
      </c>
      <c r="D205" s="31" t="s">
        <v>722</v>
      </c>
      <c r="E205" s="31"/>
      <c r="F205" s="29">
        <f t="shared" si="9"/>
        <v>0</v>
      </c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107"/>
      <c r="S205" s="109"/>
    </row>
    <row r="206" spans="1:19" x14ac:dyDescent="0.25">
      <c r="A206" s="13" t="str">
        <f t="shared" si="10"/>
        <v>0000103472050032070000000034710002110058</v>
      </c>
      <c r="C206" s="22">
        <v>3471</v>
      </c>
      <c r="D206" s="31" t="s">
        <v>723</v>
      </c>
      <c r="E206" s="31"/>
      <c r="F206" s="29">
        <f t="shared" si="9"/>
        <v>10000</v>
      </c>
      <c r="G206" s="29"/>
      <c r="H206" s="29">
        <v>10000</v>
      </c>
      <c r="I206" s="29"/>
      <c r="J206" s="29"/>
      <c r="K206" s="29"/>
      <c r="L206" s="29"/>
      <c r="M206" s="29"/>
      <c r="N206" s="29"/>
      <c r="O206" s="29"/>
      <c r="P206" s="29"/>
      <c r="Q206" s="29"/>
      <c r="R206" s="107"/>
      <c r="S206" s="109"/>
    </row>
    <row r="207" spans="1:19" x14ac:dyDescent="0.25">
      <c r="A207" s="13" t="str">
        <f t="shared" si="10"/>
        <v>0000103472050032070000000034810002110058</v>
      </c>
      <c r="C207" s="22">
        <v>3481</v>
      </c>
      <c r="D207" s="31" t="s">
        <v>724</v>
      </c>
      <c r="E207" s="31"/>
      <c r="F207" s="29">
        <f t="shared" si="9"/>
        <v>0</v>
      </c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107"/>
      <c r="S207" s="109"/>
    </row>
    <row r="208" spans="1:19" x14ac:dyDescent="0.25">
      <c r="A208" s="13" t="str">
        <f t="shared" si="10"/>
        <v>0000103472050032070000000034910002110058</v>
      </c>
      <c r="C208" s="22">
        <v>3491</v>
      </c>
      <c r="D208" s="31" t="s">
        <v>725</v>
      </c>
      <c r="E208" s="31"/>
      <c r="F208" s="29">
        <f t="shared" si="9"/>
        <v>0</v>
      </c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107"/>
      <c r="S208" s="109"/>
    </row>
    <row r="209" spans="1:19" x14ac:dyDescent="0.25">
      <c r="A209" s="13" t="str">
        <f t="shared" si="10"/>
        <v>0000103472050032070000000035120002110058</v>
      </c>
      <c r="C209" s="22">
        <v>3512</v>
      </c>
      <c r="D209" s="31" t="s">
        <v>726</v>
      </c>
      <c r="E209" s="31"/>
      <c r="F209" s="29">
        <f t="shared" si="9"/>
        <v>250000</v>
      </c>
      <c r="G209" s="29"/>
      <c r="H209" s="29"/>
      <c r="I209" s="29"/>
      <c r="J209" s="29">
        <v>250000</v>
      </c>
      <c r="K209" s="29"/>
      <c r="L209" s="29"/>
      <c r="M209" s="29"/>
      <c r="N209" s="29"/>
      <c r="O209" s="29"/>
      <c r="P209" s="29"/>
      <c r="Q209" s="29"/>
      <c r="R209" s="107"/>
      <c r="S209" s="109"/>
    </row>
    <row r="210" spans="1:19" ht="28.5" x14ac:dyDescent="0.25">
      <c r="A210" s="13" t="str">
        <f t="shared" si="10"/>
        <v>0000103472050032070000000035210002110058</v>
      </c>
      <c r="C210" s="22">
        <v>3521</v>
      </c>
      <c r="D210" s="31" t="s">
        <v>727</v>
      </c>
      <c r="E210" s="31"/>
      <c r="F210" s="29">
        <f t="shared" si="9"/>
        <v>0</v>
      </c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107"/>
      <c r="S210" s="109"/>
    </row>
    <row r="211" spans="1:19" ht="28.5" x14ac:dyDescent="0.25">
      <c r="A211" s="13" t="str">
        <f t="shared" si="10"/>
        <v>0000103472050032070000000035310002110058</v>
      </c>
      <c r="C211" s="22">
        <v>3531</v>
      </c>
      <c r="D211" s="31" t="s">
        <v>728</v>
      </c>
      <c r="E211" s="31"/>
      <c r="F211" s="29">
        <f t="shared" si="9"/>
        <v>0</v>
      </c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107"/>
      <c r="S211" s="109"/>
    </row>
    <row r="212" spans="1:19" ht="28.5" x14ac:dyDescent="0.25">
      <c r="A212" s="13" t="str">
        <f t="shared" si="10"/>
        <v>0000103472050032070000000035410002110058</v>
      </c>
      <c r="C212" s="22">
        <v>3541</v>
      </c>
      <c r="D212" s="31" t="s">
        <v>729</v>
      </c>
      <c r="E212" s="31"/>
      <c r="F212" s="29">
        <f t="shared" si="9"/>
        <v>0</v>
      </c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107"/>
      <c r="S212" s="109"/>
    </row>
    <row r="213" spans="1:19" x14ac:dyDescent="0.25">
      <c r="A213" s="13" t="str">
        <f t="shared" si="10"/>
        <v>0000103472050032070000000035510002110058</v>
      </c>
      <c r="C213" s="22">
        <v>3551</v>
      </c>
      <c r="D213" s="31" t="s">
        <v>730</v>
      </c>
      <c r="E213" s="31"/>
      <c r="F213" s="29">
        <f t="shared" si="9"/>
        <v>0</v>
      </c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107"/>
      <c r="S213" s="109"/>
    </row>
    <row r="214" spans="1:19" x14ac:dyDescent="0.25">
      <c r="A214" s="13" t="str">
        <f t="shared" si="10"/>
        <v>0000103472050032070000000035610002110058</v>
      </c>
      <c r="C214" s="22">
        <v>3561</v>
      </c>
      <c r="D214" s="31" t="s">
        <v>731</v>
      </c>
      <c r="E214" s="31"/>
      <c r="F214" s="29">
        <f t="shared" si="9"/>
        <v>0</v>
      </c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107"/>
      <c r="S214" s="109"/>
    </row>
    <row r="215" spans="1:19" x14ac:dyDescent="0.25">
      <c r="A215" s="13" t="str">
        <f t="shared" si="10"/>
        <v>0000103472050032070000000035710002110058</v>
      </c>
      <c r="C215" s="22">
        <v>3571</v>
      </c>
      <c r="D215" s="31" t="s">
        <v>732</v>
      </c>
      <c r="E215" s="31"/>
      <c r="F215" s="29">
        <f t="shared" si="9"/>
        <v>0</v>
      </c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107"/>
      <c r="S215" s="109"/>
    </row>
    <row r="216" spans="1:19" ht="28.5" x14ac:dyDescent="0.25">
      <c r="A216" s="13" t="str">
        <f t="shared" si="10"/>
        <v>0000103472050032070000000035720002110058</v>
      </c>
      <c r="C216" s="22">
        <v>3572</v>
      </c>
      <c r="D216" s="31" t="s">
        <v>733</v>
      </c>
      <c r="E216" s="31"/>
      <c r="F216" s="29">
        <f t="shared" si="9"/>
        <v>0</v>
      </c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107"/>
      <c r="S216" s="109"/>
    </row>
    <row r="217" spans="1:19" x14ac:dyDescent="0.25">
      <c r="A217" s="13" t="str">
        <f t="shared" si="10"/>
        <v>0000103472050032070000000035810002110058</v>
      </c>
      <c r="C217" s="22">
        <v>3581</v>
      </c>
      <c r="D217" s="31" t="s">
        <v>734</v>
      </c>
      <c r="E217" s="31"/>
      <c r="F217" s="29">
        <f t="shared" si="9"/>
        <v>0</v>
      </c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107"/>
      <c r="S217" s="109"/>
    </row>
    <row r="218" spans="1:19" x14ac:dyDescent="0.25">
      <c r="A218" s="13" t="str">
        <f t="shared" si="10"/>
        <v>0000103472050032070000000035910002110058</v>
      </c>
      <c r="C218" s="22">
        <v>3591</v>
      </c>
      <c r="D218" s="31" t="s">
        <v>735</v>
      </c>
      <c r="E218" s="31"/>
      <c r="F218" s="29">
        <f t="shared" si="9"/>
        <v>0</v>
      </c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107"/>
      <c r="S218" s="109"/>
    </row>
    <row r="219" spans="1:19" ht="28.5" x14ac:dyDescent="0.25">
      <c r="A219" s="13" t="str">
        <f t="shared" si="10"/>
        <v>0000103472050032070000000036110002110058</v>
      </c>
      <c r="C219" s="22">
        <v>3611</v>
      </c>
      <c r="D219" s="31" t="s">
        <v>736</v>
      </c>
      <c r="E219" s="31"/>
      <c r="F219" s="29">
        <f t="shared" si="9"/>
        <v>315000</v>
      </c>
      <c r="G219" s="29">
        <f>100000+15000</f>
        <v>115000</v>
      </c>
      <c r="H219" s="29"/>
      <c r="I219" s="29">
        <v>50000</v>
      </c>
      <c r="J219" s="29"/>
      <c r="K219" s="29">
        <v>50000</v>
      </c>
      <c r="L219" s="29"/>
      <c r="M219" s="29"/>
      <c r="N219" s="29"/>
      <c r="O219" s="29">
        <v>100000</v>
      </c>
      <c r="P219" s="29"/>
      <c r="Q219" s="29"/>
      <c r="R219" s="107"/>
      <c r="S219" s="109"/>
    </row>
    <row r="220" spans="1:19" ht="28.5" x14ac:dyDescent="0.25">
      <c r="A220" s="13" t="str">
        <f t="shared" si="10"/>
        <v>0000103472050032070000000036210002110058</v>
      </c>
      <c r="C220" s="22">
        <v>3621</v>
      </c>
      <c r="D220" s="31" t="s">
        <v>737</v>
      </c>
      <c r="E220" s="31"/>
      <c r="F220" s="29">
        <f t="shared" si="9"/>
        <v>0</v>
      </c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107"/>
      <c r="S220" s="109"/>
    </row>
    <row r="221" spans="1:19" ht="28.5" x14ac:dyDescent="0.25">
      <c r="A221" s="13" t="str">
        <f t="shared" si="10"/>
        <v>0000103472050032070000000036310002110058</v>
      </c>
      <c r="C221" s="22">
        <v>3631</v>
      </c>
      <c r="D221" s="31" t="s">
        <v>738</v>
      </c>
      <c r="E221" s="31"/>
      <c r="F221" s="29">
        <f t="shared" si="9"/>
        <v>0</v>
      </c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107"/>
      <c r="S221" s="109"/>
    </row>
    <row r="222" spans="1:19" x14ac:dyDescent="0.25">
      <c r="A222" s="13" t="str">
        <f t="shared" si="10"/>
        <v>0000103472050032070000000036410002110058</v>
      </c>
      <c r="C222" s="22">
        <v>3641</v>
      </c>
      <c r="D222" s="31" t="s">
        <v>739</v>
      </c>
      <c r="E222" s="31"/>
      <c r="F222" s="29">
        <f t="shared" si="9"/>
        <v>0</v>
      </c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107"/>
      <c r="S222" s="109"/>
    </row>
    <row r="223" spans="1:19" x14ac:dyDescent="0.25">
      <c r="A223" s="13" t="str">
        <f t="shared" si="10"/>
        <v>0000103472050032070000000036510002110058</v>
      </c>
      <c r="C223" s="22">
        <v>3651</v>
      </c>
      <c r="D223" s="31" t="s">
        <v>740</v>
      </c>
      <c r="E223" s="31"/>
      <c r="F223" s="29">
        <f t="shared" si="9"/>
        <v>0</v>
      </c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107"/>
      <c r="S223" s="109"/>
    </row>
    <row r="224" spans="1:19" ht="28.5" x14ac:dyDescent="0.25">
      <c r="A224" s="13" t="str">
        <f t="shared" si="10"/>
        <v>0000103472050032070000000036610002110058</v>
      </c>
      <c r="C224" s="22">
        <v>3661</v>
      </c>
      <c r="D224" s="31" t="s">
        <v>741</v>
      </c>
      <c r="E224" s="31"/>
      <c r="F224" s="29">
        <f t="shared" si="9"/>
        <v>0</v>
      </c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107"/>
      <c r="S224" s="109"/>
    </row>
    <row r="225" spans="1:19" x14ac:dyDescent="0.25">
      <c r="A225" s="13" t="str">
        <f t="shared" si="10"/>
        <v>0000103472050032070000000036910002110058</v>
      </c>
      <c r="C225" s="22">
        <v>3691</v>
      </c>
      <c r="D225" s="31" t="s">
        <v>742</v>
      </c>
      <c r="E225" s="31"/>
      <c r="F225" s="29">
        <f t="shared" si="9"/>
        <v>0</v>
      </c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107"/>
      <c r="S225" s="109"/>
    </row>
    <row r="226" spans="1:19" x14ac:dyDescent="0.25">
      <c r="A226" s="13" t="str">
        <f t="shared" si="10"/>
        <v>0000103472050032070000000037110002110058</v>
      </c>
      <c r="C226" s="22">
        <v>3711</v>
      </c>
      <c r="D226" s="31" t="s">
        <v>743</v>
      </c>
      <c r="E226" s="31"/>
      <c r="F226" s="29">
        <f t="shared" si="9"/>
        <v>45000</v>
      </c>
      <c r="G226" s="29"/>
      <c r="H226" s="29">
        <v>6250</v>
      </c>
      <c r="I226" s="29">
        <v>5000</v>
      </c>
      <c r="J226" s="29"/>
      <c r="K226" s="29">
        <f>6250+5000</f>
        <v>11250</v>
      </c>
      <c r="L226" s="29">
        <v>6250</v>
      </c>
      <c r="M226" s="29"/>
      <c r="N226" s="29">
        <f>6250+5000</f>
        <v>11250</v>
      </c>
      <c r="O226" s="29"/>
      <c r="P226" s="29"/>
      <c r="Q226" s="29">
        <v>5000</v>
      </c>
      <c r="R226" s="107"/>
      <c r="S226" s="109"/>
    </row>
    <row r="227" spans="1:19" x14ac:dyDescent="0.25">
      <c r="A227" s="13" t="str">
        <f t="shared" si="10"/>
        <v>0000103472050032070000000037210002110058</v>
      </c>
      <c r="C227" s="22">
        <v>3721</v>
      </c>
      <c r="D227" s="31" t="s">
        <v>744</v>
      </c>
      <c r="E227" s="31"/>
      <c r="F227" s="29">
        <f t="shared" si="9"/>
        <v>44999.999499999991</v>
      </c>
      <c r="G227" s="29"/>
      <c r="H227" s="29">
        <f>10000+833.333+5000+1000</f>
        <v>16833.332999999999</v>
      </c>
      <c r="I227" s="29">
        <v>833.33330000000001</v>
      </c>
      <c r="J227" s="29">
        <v>833.33330000000001</v>
      </c>
      <c r="K227" s="29">
        <f>833.3333+5000+1000</f>
        <v>6833.3333000000002</v>
      </c>
      <c r="L227" s="29">
        <f>833.3333+5000+1000</f>
        <v>6833.3333000000002</v>
      </c>
      <c r="M227" s="29">
        <v>833.33330000000001</v>
      </c>
      <c r="N227" s="29">
        <f>5000+1000</f>
        <v>6000</v>
      </c>
      <c r="O227" s="29"/>
      <c r="P227" s="29">
        <f>5000+1000</f>
        <v>6000</v>
      </c>
      <c r="Q227" s="29"/>
      <c r="R227" s="107"/>
      <c r="S227" s="109"/>
    </row>
    <row r="228" spans="1:19" x14ac:dyDescent="0.25">
      <c r="A228" s="13" t="str">
        <f t="shared" si="10"/>
        <v>0000103472050032070000000037310002110058</v>
      </c>
      <c r="C228" s="22">
        <v>3731</v>
      </c>
      <c r="D228" s="31" t="s">
        <v>745</v>
      </c>
      <c r="E228" s="31"/>
      <c r="F228" s="29">
        <f t="shared" si="9"/>
        <v>0</v>
      </c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107"/>
      <c r="S228" s="109"/>
    </row>
    <row r="229" spans="1:19" x14ac:dyDescent="0.25">
      <c r="A229" s="13" t="str">
        <f t="shared" si="10"/>
        <v>0000103472050032070000000037510002110058</v>
      </c>
      <c r="C229" s="22">
        <v>3751</v>
      </c>
      <c r="D229" s="31" t="s">
        <v>746</v>
      </c>
      <c r="E229" s="31"/>
      <c r="F229" s="29">
        <f t="shared" si="9"/>
        <v>50000</v>
      </c>
      <c r="G229" s="29"/>
      <c r="H229" s="29">
        <f>5000+5000+1500+2500</f>
        <v>14000</v>
      </c>
      <c r="I229" s="29">
        <f t="shared" ref="I229:Q229" si="11">1500+2500</f>
        <v>4000</v>
      </c>
      <c r="J229" s="29">
        <f t="shared" si="11"/>
        <v>4000</v>
      </c>
      <c r="K229" s="29">
        <f t="shared" si="11"/>
        <v>4000</v>
      </c>
      <c r="L229" s="29">
        <f t="shared" si="11"/>
        <v>4000</v>
      </c>
      <c r="M229" s="29">
        <f t="shared" si="11"/>
        <v>4000</v>
      </c>
      <c r="N229" s="29">
        <f t="shared" si="11"/>
        <v>4000</v>
      </c>
      <c r="O229" s="29">
        <f t="shared" si="11"/>
        <v>4000</v>
      </c>
      <c r="P229" s="29">
        <f t="shared" si="11"/>
        <v>4000</v>
      </c>
      <c r="Q229" s="29">
        <f t="shared" si="11"/>
        <v>4000</v>
      </c>
      <c r="R229" s="29"/>
      <c r="S229" s="109"/>
    </row>
    <row r="230" spans="1:19" x14ac:dyDescent="0.25">
      <c r="A230" s="13" t="str">
        <f t="shared" si="10"/>
        <v>0000103472050032070000000037610002110058</v>
      </c>
      <c r="C230" s="22">
        <v>3761</v>
      </c>
      <c r="D230" s="31" t="s">
        <v>747</v>
      </c>
      <c r="E230" s="31"/>
      <c r="F230" s="29">
        <f t="shared" si="9"/>
        <v>0</v>
      </c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107"/>
      <c r="S230" s="109"/>
    </row>
    <row r="231" spans="1:19" ht="28.5" x14ac:dyDescent="0.25">
      <c r="A231" s="13" t="str">
        <f t="shared" si="10"/>
        <v>0000103472050032070000000037710002110058</v>
      </c>
      <c r="C231" s="22">
        <v>3771</v>
      </c>
      <c r="D231" s="31" t="s">
        <v>748</v>
      </c>
      <c r="E231" s="31"/>
      <c r="F231" s="29">
        <f t="shared" si="9"/>
        <v>0</v>
      </c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107"/>
      <c r="S231" s="109"/>
    </row>
    <row r="232" spans="1:19" x14ac:dyDescent="0.25">
      <c r="A232" s="13" t="str">
        <f t="shared" si="10"/>
        <v>0000103472050032070000000037810002110058</v>
      </c>
      <c r="C232" s="22">
        <v>3781</v>
      </c>
      <c r="D232" s="31" t="s">
        <v>749</v>
      </c>
      <c r="E232" s="31"/>
      <c r="F232" s="29">
        <f t="shared" si="9"/>
        <v>0</v>
      </c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107"/>
      <c r="S232" s="109"/>
    </row>
    <row r="233" spans="1:19" x14ac:dyDescent="0.25">
      <c r="A233" s="13" t="str">
        <f t="shared" ref="A233:A254" si="12">+CONCATENATE(TEXT($H$30,"00000"),TEXT($H$31,"00"),TEXT($H$32,"00"),TEXT($H$33,"0"),TEXT($H$34,"00"),TEXT($H$35,"000"),TEXT($H$36,"0"),TEXT($H$37,"00"),TEXT($H$38,"000"),TEXT($H$39,"00000"),TEXT(C233,"0000"),TEXT(E233,"00"),TEXT($H$40,"00"),TEXT($H$41,"0"),TEXT($H$42,"00"),TEXT($H$43,"000"))</f>
        <v>0000103472050032070000000037910002110058</v>
      </c>
      <c r="C233" s="22">
        <v>3791</v>
      </c>
      <c r="D233" s="31" t="s">
        <v>750</v>
      </c>
      <c r="E233" s="31"/>
      <c r="F233" s="29">
        <f t="shared" si="9"/>
        <v>0</v>
      </c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107"/>
      <c r="S233" s="109"/>
    </row>
    <row r="234" spans="1:19" x14ac:dyDescent="0.25">
      <c r="A234" s="13" t="str">
        <f t="shared" si="12"/>
        <v>0000103472050032070000000037920002110058</v>
      </c>
      <c r="C234" s="22">
        <v>3792</v>
      </c>
      <c r="D234" s="31" t="s">
        <v>751</v>
      </c>
      <c r="E234" s="31"/>
      <c r="F234" s="29">
        <f t="shared" si="9"/>
        <v>0</v>
      </c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107"/>
      <c r="S234" s="109"/>
    </row>
    <row r="235" spans="1:19" x14ac:dyDescent="0.25">
      <c r="A235" s="13" t="str">
        <f t="shared" si="12"/>
        <v>0000103472050032070000000038110002110058</v>
      </c>
      <c r="C235" s="22">
        <v>3811</v>
      </c>
      <c r="D235" s="31" t="s">
        <v>752</v>
      </c>
      <c r="E235" s="31"/>
      <c r="F235" s="29">
        <f t="shared" si="9"/>
        <v>0</v>
      </c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107"/>
      <c r="S235" s="109"/>
    </row>
    <row r="236" spans="1:19" x14ac:dyDescent="0.25">
      <c r="A236" s="13" t="str">
        <f t="shared" si="12"/>
        <v>0000103472050032070000000038210002110058</v>
      </c>
      <c r="C236" s="22">
        <v>3821</v>
      </c>
      <c r="D236" s="31" t="s">
        <v>753</v>
      </c>
      <c r="E236" s="31"/>
      <c r="F236" s="29">
        <f t="shared" si="9"/>
        <v>38000</v>
      </c>
      <c r="G236" s="29"/>
      <c r="H236" s="29">
        <v>3800</v>
      </c>
      <c r="I236" s="29">
        <v>3800</v>
      </c>
      <c r="J236" s="29">
        <v>3800</v>
      </c>
      <c r="K236" s="29">
        <v>3800</v>
      </c>
      <c r="L236" s="29">
        <v>3800</v>
      </c>
      <c r="M236" s="29">
        <v>3800</v>
      </c>
      <c r="N236" s="29">
        <v>3800</v>
      </c>
      <c r="O236" s="29">
        <v>3800</v>
      </c>
      <c r="P236" s="29">
        <v>3800</v>
      </c>
      <c r="Q236" s="29">
        <v>3800</v>
      </c>
      <c r="R236" s="107"/>
      <c r="S236" s="109"/>
    </row>
    <row r="237" spans="1:19" x14ac:dyDescent="0.25">
      <c r="A237" s="13" t="str">
        <f t="shared" si="12"/>
        <v>0000103472050032070000000038220002110058</v>
      </c>
      <c r="C237" s="22">
        <v>3822</v>
      </c>
      <c r="D237" s="31" t="s">
        <v>754</v>
      </c>
      <c r="E237" s="31"/>
      <c r="F237" s="29">
        <f t="shared" si="9"/>
        <v>50000</v>
      </c>
      <c r="G237" s="29"/>
      <c r="H237" s="29">
        <v>5000</v>
      </c>
      <c r="I237" s="29">
        <v>5000</v>
      </c>
      <c r="J237" s="29">
        <v>5000</v>
      </c>
      <c r="K237" s="29">
        <v>5000</v>
      </c>
      <c r="L237" s="29">
        <v>5000</v>
      </c>
      <c r="M237" s="29">
        <v>5000</v>
      </c>
      <c r="N237" s="29">
        <v>5000</v>
      </c>
      <c r="O237" s="29">
        <v>5000</v>
      </c>
      <c r="P237" s="29">
        <v>5000</v>
      </c>
      <c r="Q237" s="29">
        <v>5000</v>
      </c>
      <c r="R237" s="107"/>
      <c r="S237" s="109"/>
    </row>
    <row r="238" spans="1:19" x14ac:dyDescent="0.25">
      <c r="A238" s="13" t="str">
        <f t="shared" si="12"/>
        <v>0000103472050032070000000038310002110058</v>
      </c>
      <c r="C238" s="22">
        <v>3831</v>
      </c>
      <c r="D238" s="31" t="s">
        <v>755</v>
      </c>
      <c r="E238" s="31"/>
      <c r="F238" s="29">
        <f t="shared" si="9"/>
        <v>0</v>
      </c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107"/>
      <c r="S238" s="109"/>
    </row>
    <row r="239" spans="1:19" x14ac:dyDescent="0.25">
      <c r="A239" s="13" t="str">
        <f t="shared" si="12"/>
        <v>0000103472050032070000000038410002110058</v>
      </c>
      <c r="C239" s="22">
        <v>3841</v>
      </c>
      <c r="D239" s="31" t="s">
        <v>756</v>
      </c>
      <c r="E239" s="31"/>
      <c r="F239" s="29">
        <f t="shared" si="9"/>
        <v>0</v>
      </c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107"/>
      <c r="S239" s="109"/>
    </row>
    <row r="240" spans="1:19" x14ac:dyDescent="0.25">
      <c r="A240" s="13" t="str">
        <f t="shared" si="12"/>
        <v>0000103472050032070000000038510002110058</v>
      </c>
      <c r="C240" s="22">
        <v>3851</v>
      </c>
      <c r="D240" s="31" t="s">
        <v>757</v>
      </c>
      <c r="E240" s="31"/>
      <c r="F240" s="29">
        <f t="shared" si="9"/>
        <v>0</v>
      </c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107"/>
      <c r="S240" s="109"/>
    </row>
    <row r="241" spans="1:19" x14ac:dyDescent="0.25">
      <c r="A241" s="13" t="str">
        <f t="shared" si="12"/>
        <v>0000103472050032070000000039110002110058</v>
      </c>
      <c r="C241" s="22">
        <v>3911</v>
      </c>
      <c r="D241" s="31" t="s">
        <v>758</v>
      </c>
      <c r="E241" s="31"/>
      <c r="F241" s="29">
        <f t="shared" si="9"/>
        <v>0</v>
      </c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107"/>
      <c r="S241" s="109"/>
    </row>
    <row r="242" spans="1:19" x14ac:dyDescent="0.25">
      <c r="A242" s="13" t="str">
        <f t="shared" si="12"/>
        <v>0000103472050032070000000039210002110058</v>
      </c>
      <c r="C242" s="22">
        <v>3921</v>
      </c>
      <c r="D242" s="31" t="s">
        <v>759</v>
      </c>
      <c r="E242" s="31"/>
      <c r="F242" s="29">
        <f t="shared" si="9"/>
        <v>0</v>
      </c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107"/>
      <c r="S242" s="109"/>
    </row>
    <row r="243" spans="1:19" x14ac:dyDescent="0.25">
      <c r="A243" s="13" t="str">
        <f t="shared" si="12"/>
        <v>0000103472050032070000000039220002110058</v>
      </c>
      <c r="C243" s="22">
        <v>3922</v>
      </c>
      <c r="D243" s="31" t="s">
        <v>760</v>
      </c>
      <c r="E243" s="31"/>
      <c r="F243" s="29">
        <f t="shared" si="9"/>
        <v>0</v>
      </c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107"/>
      <c r="S243" s="109"/>
    </row>
    <row r="244" spans="1:19" x14ac:dyDescent="0.25">
      <c r="A244" s="13" t="str">
        <f t="shared" si="12"/>
        <v>0000103472050032070000000039310002110058</v>
      </c>
      <c r="C244" s="22">
        <v>3931</v>
      </c>
      <c r="D244" s="31" t="s">
        <v>761</v>
      </c>
      <c r="E244" s="31"/>
      <c r="F244" s="29">
        <f t="shared" si="9"/>
        <v>0</v>
      </c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107"/>
      <c r="S244" s="109"/>
    </row>
    <row r="245" spans="1:19" x14ac:dyDescent="0.25">
      <c r="A245" s="13" t="str">
        <f t="shared" si="12"/>
        <v>0000103472050032070000000039410002110058</v>
      </c>
      <c r="C245" s="22">
        <v>3941</v>
      </c>
      <c r="D245" s="31" t="s">
        <v>762</v>
      </c>
      <c r="E245" s="31"/>
      <c r="F245" s="29">
        <f t="shared" si="9"/>
        <v>0</v>
      </c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107"/>
      <c r="S245" s="109"/>
    </row>
    <row r="246" spans="1:19" x14ac:dyDescent="0.25">
      <c r="A246" s="13" t="str">
        <f t="shared" si="12"/>
        <v>0000103472050032070000000039420002110058</v>
      </c>
      <c r="C246" s="22">
        <v>3942</v>
      </c>
      <c r="D246" s="31" t="s">
        <v>763</v>
      </c>
      <c r="E246" s="31"/>
      <c r="F246" s="29">
        <f t="shared" si="9"/>
        <v>0</v>
      </c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107"/>
      <c r="S246" s="109"/>
    </row>
    <row r="247" spans="1:19" x14ac:dyDescent="0.25">
      <c r="A247" s="13" t="str">
        <f t="shared" si="12"/>
        <v>0000103472050032070000000039510002110058</v>
      </c>
      <c r="C247" s="22">
        <v>3951</v>
      </c>
      <c r="D247" s="31" t="s">
        <v>764</v>
      </c>
      <c r="E247" s="31"/>
      <c r="F247" s="29">
        <f t="shared" si="9"/>
        <v>0</v>
      </c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107"/>
      <c r="S247" s="109"/>
    </row>
    <row r="248" spans="1:19" x14ac:dyDescent="0.25">
      <c r="A248" s="13" t="str">
        <f t="shared" si="12"/>
        <v>0000103472050032070000000039610002110058</v>
      </c>
      <c r="C248" s="22">
        <v>3961</v>
      </c>
      <c r="D248" s="31" t="s">
        <v>765</v>
      </c>
      <c r="E248" s="31"/>
      <c r="F248" s="29">
        <f t="shared" si="9"/>
        <v>0</v>
      </c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107"/>
      <c r="S248" s="109"/>
    </row>
    <row r="249" spans="1:19" x14ac:dyDescent="0.25">
      <c r="A249" s="13" t="str">
        <f t="shared" si="12"/>
        <v>0000103472050032070000000039910002110058</v>
      </c>
      <c r="C249" s="22">
        <v>3991</v>
      </c>
      <c r="D249" s="31" t="s">
        <v>766</v>
      </c>
      <c r="E249" s="31"/>
      <c r="F249" s="29">
        <f t="shared" si="9"/>
        <v>0</v>
      </c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107"/>
      <c r="S249" s="109"/>
    </row>
    <row r="250" spans="1:19" x14ac:dyDescent="0.25">
      <c r="A250" s="13" t="str">
        <f t="shared" si="12"/>
        <v>0000103472050032070000000039920002110058</v>
      </c>
      <c r="C250" s="22">
        <v>3992</v>
      </c>
      <c r="D250" s="31" t="s">
        <v>767</v>
      </c>
      <c r="E250" s="31"/>
      <c r="F250" s="29">
        <f t="shared" si="9"/>
        <v>0</v>
      </c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107"/>
      <c r="S250" s="109"/>
    </row>
    <row r="251" spans="1:19" x14ac:dyDescent="0.25">
      <c r="A251" s="13" t="str">
        <f t="shared" si="12"/>
        <v>0000103472050032070000000039930002110058</v>
      </c>
      <c r="C251" s="22">
        <v>3993</v>
      </c>
      <c r="D251" s="31" t="s">
        <v>768</v>
      </c>
      <c r="E251" s="31"/>
      <c r="F251" s="29">
        <f t="shared" si="9"/>
        <v>0</v>
      </c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107"/>
      <c r="S251" s="109"/>
    </row>
    <row r="252" spans="1:19" x14ac:dyDescent="0.25">
      <c r="A252" s="13" t="str">
        <f t="shared" si="12"/>
        <v>0000103472050032070000000039940002110058</v>
      </c>
      <c r="C252" s="22">
        <v>3994</v>
      </c>
      <c r="D252" s="31" t="s">
        <v>769</v>
      </c>
      <c r="E252" s="31"/>
      <c r="F252" s="29">
        <f t="shared" si="9"/>
        <v>0</v>
      </c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107"/>
      <c r="S252" s="109"/>
    </row>
    <row r="253" spans="1:19" x14ac:dyDescent="0.25">
      <c r="A253" s="13" t="str">
        <f t="shared" si="12"/>
        <v>0000103472050032070000000039950002110058</v>
      </c>
      <c r="C253" s="22">
        <v>3995</v>
      </c>
      <c r="D253" s="31" t="s">
        <v>770</v>
      </c>
      <c r="E253" s="31"/>
      <c r="F253" s="29">
        <f t="shared" si="9"/>
        <v>0</v>
      </c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107"/>
      <c r="S253" s="109"/>
    </row>
    <row r="254" spans="1:19" x14ac:dyDescent="0.25">
      <c r="A254" s="13" t="str">
        <f t="shared" si="12"/>
        <v>0000103472050032070000000039990002110058</v>
      </c>
      <c r="C254" s="22">
        <v>3999</v>
      </c>
      <c r="D254" s="31" t="s">
        <v>771</v>
      </c>
      <c r="E254" s="31"/>
      <c r="F254" s="29">
        <f t="shared" si="9"/>
        <v>0</v>
      </c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107"/>
      <c r="S254" s="109"/>
    </row>
    <row r="255" spans="1:19" ht="15" x14ac:dyDescent="0.25">
      <c r="C255" s="27"/>
      <c r="D255" s="28"/>
      <c r="E255" s="28" t="s">
        <v>32</v>
      </c>
      <c r="F255" s="65">
        <f>SUM(F169:F254)</f>
        <v>952999.99950000003</v>
      </c>
      <c r="G255" s="66">
        <f t="shared" ref="G255:R255" si="13">SUM(G169:G254)</f>
        <v>115000</v>
      </c>
      <c r="H255" s="66">
        <f t="shared" si="13"/>
        <v>138383.33299999998</v>
      </c>
      <c r="I255" s="66">
        <f t="shared" si="13"/>
        <v>68633.333299999998</v>
      </c>
      <c r="J255" s="66">
        <f t="shared" si="13"/>
        <v>263633.3333</v>
      </c>
      <c r="K255" s="66">
        <f t="shared" si="13"/>
        <v>80883.333299999998</v>
      </c>
      <c r="L255" s="66">
        <f t="shared" si="13"/>
        <v>25883.333299999998</v>
      </c>
      <c r="M255" s="66">
        <f t="shared" si="13"/>
        <v>13633.3333</v>
      </c>
      <c r="N255" s="66">
        <f t="shared" si="13"/>
        <v>30050</v>
      </c>
      <c r="O255" s="66">
        <f t="shared" si="13"/>
        <v>180300</v>
      </c>
      <c r="P255" s="66">
        <f t="shared" si="13"/>
        <v>18800</v>
      </c>
      <c r="Q255" s="66">
        <f t="shared" si="13"/>
        <v>17800</v>
      </c>
      <c r="R255" s="108">
        <f t="shared" si="13"/>
        <v>0</v>
      </c>
      <c r="S255" s="109"/>
    </row>
    <row r="256" spans="1:19" ht="33" customHeight="1" x14ac:dyDescent="0.25">
      <c r="C256" s="30" t="s">
        <v>37</v>
      </c>
      <c r="D256" s="26"/>
      <c r="E256" s="26"/>
      <c r="F256" s="117"/>
      <c r="G256" s="24"/>
      <c r="H256" s="24"/>
      <c r="I256" s="24"/>
      <c r="J256" s="24"/>
      <c r="K256" s="24"/>
      <c r="L256" s="24"/>
      <c r="M256" s="24"/>
      <c r="N256" s="25"/>
      <c r="O256" s="25"/>
      <c r="P256" s="25"/>
      <c r="Q256" s="25"/>
      <c r="R256" s="25"/>
      <c r="S256" s="109"/>
    </row>
    <row r="257" spans="1:19" x14ac:dyDescent="0.25">
      <c r="A257" s="13" t="str">
        <f t="shared" ref="A257:A288" si="14">+CONCATENATE(TEXT($H$30,"00000"),TEXT($H$31,"00"),TEXT($H$32,"00"),TEXT($H$33,"0"),TEXT($H$34,"00"),TEXT($H$35,"000"),TEXT($H$36,"0"),TEXT($H$37,"00"),TEXT($H$38,"000"),TEXT($H$39,"00000"),TEXT(C257,"0000"),TEXT(E257,"00"),TEXT($H$40,"00"),TEXT($H$41,"0"),TEXT($H$42,"00"),TEXT($H$43,"000"))</f>
        <v>0000103472050032070000000041210002110058</v>
      </c>
      <c r="C257" s="22">
        <v>4121</v>
      </c>
      <c r="D257" s="31" t="s">
        <v>104</v>
      </c>
      <c r="E257" s="31"/>
      <c r="F257" s="29">
        <f t="shared" ref="F257:F332" si="15">+SUM(G257:R257)</f>
        <v>0</v>
      </c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107"/>
      <c r="S257" s="109"/>
    </row>
    <row r="258" spans="1:19" x14ac:dyDescent="0.25">
      <c r="A258" s="13" t="str">
        <f t="shared" si="14"/>
        <v>0000103472050032070000000041220002110058</v>
      </c>
      <c r="C258" s="22">
        <v>4122</v>
      </c>
      <c r="D258" s="31" t="s">
        <v>772</v>
      </c>
      <c r="E258" s="31"/>
      <c r="F258" s="29">
        <f t="shared" si="15"/>
        <v>0</v>
      </c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107"/>
      <c r="S258" s="109"/>
    </row>
    <row r="259" spans="1:19" x14ac:dyDescent="0.25">
      <c r="A259" s="13" t="str">
        <f t="shared" si="14"/>
        <v>0000103472050032070000000041230002110058</v>
      </c>
      <c r="C259" s="22">
        <v>4123</v>
      </c>
      <c r="D259" s="31" t="s">
        <v>773</v>
      </c>
      <c r="E259" s="31"/>
      <c r="F259" s="29">
        <f t="shared" si="15"/>
        <v>0</v>
      </c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107"/>
      <c r="S259" s="109"/>
    </row>
    <row r="260" spans="1:19" x14ac:dyDescent="0.25">
      <c r="A260" s="13" t="str">
        <f t="shared" si="14"/>
        <v>0000103472050032070000000041310002110058</v>
      </c>
      <c r="C260" s="22">
        <v>4131</v>
      </c>
      <c r="D260" s="31" t="s">
        <v>774</v>
      </c>
      <c r="E260" s="31"/>
      <c r="F260" s="29">
        <f t="shared" si="15"/>
        <v>0</v>
      </c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107"/>
      <c r="S260" s="109"/>
    </row>
    <row r="261" spans="1:19" x14ac:dyDescent="0.25">
      <c r="A261" s="13" t="str">
        <f t="shared" si="14"/>
        <v>0000103472050032070000000041320002110058</v>
      </c>
      <c r="C261" s="22">
        <v>4132</v>
      </c>
      <c r="D261" s="31" t="s">
        <v>775</v>
      </c>
      <c r="E261" s="31"/>
      <c r="F261" s="29">
        <f t="shared" si="15"/>
        <v>0</v>
      </c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107"/>
      <c r="S261" s="109"/>
    </row>
    <row r="262" spans="1:19" x14ac:dyDescent="0.25">
      <c r="A262" s="13" t="str">
        <f t="shared" si="14"/>
        <v>0000103472050032070000000041330002110058</v>
      </c>
      <c r="C262" s="22">
        <v>4133</v>
      </c>
      <c r="D262" s="31" t="s">
        <v>776</v>
      </c>
      <c r="E262" s="31"/>
      <c r="F262" s="29">
        <f t="shared" si="15"/>
        <v>0</v>
      </c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107"/>
      <c r="S262" s="109"/>
    </row>
    <row r="263" spans="1:19" x14ac:dyDescent="0.25">
      <c r="A263" s="13" t="str">
        <f t="shared" si="14"/>
        <v>0000103472050032070000000041340002110058</v>
      </c>
      <c r="C263" s="22">
        <v>4134</v>
      </c>
      <c r="D263" s="31" t="s">
        <v>777</v>
      </c>
      <c r="E263" s="31"/>
      <c r="F263" s="29">
        <f t="shared" si="15"/>
        <v>0</v>
      </c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107"/>
      <c r="S263" s="109"/>
    </row>
    <row r="264" spans="1:19" x14ac:dyDescent="0.25">
      <c r="A264" s="13" t="str">
        <f t="shared" si="14"/>
        <v>0000103472050032070000000041350002110058</v>
      </c>
      <c r="C264" s="22">
        <v>4135</v>
      </c>
      <c r="D264" s="31" t="s">
        <v>778</v>
      </c>
      <c r="E264" s="31"/>
      <c r="F264" s="29">
        <f t="shared" si="15"/>
        <v>0</v>
      </c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107"/>
      <c r="S264" s="109"/>
    </row>
    <row r="265" spans="1:19" x14ac:dyDescent="0.25">
      <c r="A265" s="13" t="str">
        <f t="shared" si="14"/>
        <v>0000103472050032070000000041410002110058</v>
      </c>
      <c r="C265" s="22">
        <v>4141</v>
      </c>
      <c r="D265" s="31" t="s">
        <v>779</v>
      </c>
      <c r="E265" s="31"/>
      <c r="F265" s="29">
        <f t="shared" si="15"/>
        <v>0</v>
      </c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107"/>
      <c r="S265" s="109"/>
    </row>
    <row r="266" spans="1:19" ht="28.5" x14ac:dyDescent="0.25">
      <c r="A266" s="13" t="str">
        <f t="shared" si="14"/>
        <v>0000103472050032070000000041420002110058</v>
      </c>
      <c r="C266" s="22">
        <v>4142</v>
      </c>
      <c r="D266" s="31" t="s">
        <v>780</v>
      </c>
      <c r="E266" s="31"/>
      <c r="F266" s="29">
        <f t="shared" si="15"/>
        <v>0</v>
      </c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107"/>
      <c r="S266" s="109"/>
    </row>
    <row r="267" spans="1:19" x14ac:dyDescent="0.25">
      <c r="A267" s="13" t="str">
        <f t="shared" si="14"/>
        <v>0000103472050032070000000041430002110058</v>
      </c>
      <c r="C267" s="22">
        <v>4143</v>
      </c>
      <c r="D267" s="31" t="s">
        <v>781</v>
      </c>
      <c r="E267" s="31"/>
      <c r="F267" s="29">
        <f t="shared" si="15"/>
        <v>0</v>
      </c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107"/>
      <c r="S267" s="109"/>
    </row>
    <row r="268" spans="1:19" ht="28.5" x14ac:dyDescent="0.25">
      <c r="A268" s="13" t="str">
        <f t="shared" si="14"/>
        <v>0000103472050032070000000041440002110058</v>
      </c>
      <c r="C268" s="22">
        <v>4144</v>
      </c>
      <c r="D268" s="31" t="s">
        <v>110</v>
      </c>
      <c r="E268" s="31"/>
      <c r="F268" s="29">
        <f t="shared" si="15"/>
        <v>0</v>
      </c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107"/>
      <c r="S268" s="109"/>
    </row>
    <row r="269" spans="1:19" x14ac:dyDescent="0.25">
      <c r="A269" s="13" t="str">
        <f t="shared" si="14"/>
        <v>0000103472050032070000000041450002110058</v>
      </c>
      <c r="C269" s="22">
        <v>4145</v>
      </c>
      <c r="D269" s="31" t="s">
        <v>109</v>
      </c>
      <c r="E269" s="31"/>
      <c r="F269" s="29">
        <f t="shared" si="15"/>
        <v>0</v>
      </c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107"/>
      <c r="S269" s="109"/>
    </row>
    <row r="270" spans="1:19" x14ac:dyDescent="0.25">
      <c r="A270" s="13" t="str">
        <f t="shared" si="14"/>
        <v>0000103472050032070000000041510002110058</v>
      </c>
      <c r="C270" s="22">
        <v>4151</v>
      </c>
      <c r="D270" s="31" t="s">
        <v>782</v>
      </c>
      <c r="E270" s="31"/>
      <c r="F270" s="29">
        <f t="shared" si="15"/>
        <v>0</v>
      </c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107"/>
      <c r="S270" s="109"/>
    </row>
    <row r="271" spans="1:19" x14ac:dyDescent="0.25">
      <c r="A271" s="13" t="str">
        <f t="shared" si="14"/>
        <v>0000103472050032070000000041520002110058</v>
      </c>
      <c r="C271" s="22">
        <v>4152</v>
      </c>
      <c r="D271" s="31" t="s">
        <v>783</v>
      </c>
      <c r="E271" s="31"/>
      <c r="F271" s="29">
        <f t="shared" si="15"/>
        <v>0</v>
      </c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107"/>
      <c r="S271" s="109"/>
    </row>
    <row r="272" spans="1:19" x14ac:dyDescent="0.25">
      <c r="A272" s="13" t="str">
        <f t="shared" si="14"/>
        <v>0000103472050032070000000041530002110058</v>
      </c>
      <c r="C272" s="22">
        <v>4153</v>
      </c>
      <c r="D272" s="31" t="s">
        <v>784</v>
      </c>
      <c r="E272" s="31"/>
      <c r="F272" s="29">
        <f t="shared" si="15"/>
        <v>0</v>
      </c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107"/>
      <c r="S272" s="109"/>
    </row>
    <row r="273" spans="1:19" ht="28.5" x14ac:dyDescent="0.25">
      <c r="A273" s="13" t="str">
        <f t="shared" si="14"/>
        <v>0000103472050032070000000041540002110058</v>
      </c>
      <c r="C273" s="22">
        <v>4154</v>
      </c>
      <c r="D273" s="31" t="s">
        <v>785</v>
      </c>
      <c r="E273" s="31"/>
      <c r="F273" s="29">
        <f t="shared" si="15"/>
        <v>0</v>
      </c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107"/>
      <c r="S273" s="109"/>
    </row>
    <row r="274" spans="1:19" ht="28.5" x14ac:dyDescent="0.25">
      <c r="A274" s="13" t="str">
        <f t="shared" si="14"/>
        <v>0000103472050032070000000041550002110058</v>
      </c>
      <c r="C274" s="22">
        <v>4155</v>
      </c>
      <c r="D274" s="31" t="s">
        <v>786</v>
      </c>
      <c r="E274" s="31"/>
      <c r="F274" s="29">
        <f t="shared" si="15"/>
        <v>0</v>
      </c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107"/>
      <c r="S274" s="109"/>
    </row>
    <row r="275" spans="1:19" x14ac:dyDescent="0.25">
      <c r="A275" s="13" t="str">
        <f t="shared" si="14"/>
        <v>0000103472050032070000000041560002110058</v>
      </c>
      <c r="C275" s="22">
        <v>4156</v>
      </c>
      <c r="D275" s="31" t="s">
        <v>787</v>
      </c>
      <c r="E275" s="31"/>
      <c r="F275" s="29">
        <f t="shared" si="15"/>
        <v>0</v>
      </c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107"/>
      <c r="S275" s="109"/>
    </row>
    <row r="276" spans="1:19" x14ac:dyDescent="0.25">
      <c r="A276" s="13" t="str">
        <f t="shared" si="14"/>
        <v>0000103472050032070000000041590002110058</v>
      </c>
      <c r="C276" s="22">
        <v>4159</v>
      </c>
      <c r="D276" s="31" t="s">
        <v>788</v>
      </c>
      <c r="E276" s="31"/>
      <c r="F276" s="29">
        <f t="shared" si="15"/>
        <v>0</v>
      </c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107"/>
      <c r="S276" s="109"/>
    </row>
    <row r="277" spans="1:19" x14ac:dyDescent="0.25">
      <c r="A277" s="13" t="str">
        <f t="shared" si="14"/>
        <v>0000103472050032070000000041910002110058</v>
      </c>
      <c r="C277" s="22">
        <v>4191</v>
      </c>
      <c r="D277" s="31" t="s">
        <v>135</v>
      </c>
      <c r="E277" s="31"/>
      <c r="F277" s="29">
        <f t="shared" si="15"/>
        <v>0</v>
      </c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107"/>
      <c r="S277" s="109"/>
    </row>
    <row r="278" spans="1:19" x14ac:dyDescent="0.25">
      <c r="A278" s="13" t="str">
        <f t="shared" si="14"/>
        <v>0000103472050032070000000042410002110058</v>
      </c>
      <c r="C278" s="22">
        <v>4241</v>
      </c>
      <c r="D278" s="31" t="s">
        <v>789</v>
      </c>
      <c r="E278" s="31"/>
      <c r="F278" s="29">
        <f t="shared" si="15"/>
        <v>0</v>
      </c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107"/>
      <c r="S278" s="109"/>
    </row>
    <row r="279" spans="1:19" x14ac:dyDescent="0.25">
      <c r="A279" s="13" t="str">
        <f t="shared" si="14"/>
        <v>0000103472050032070000000042420002110058</v>
      </c>
      <c r="C279" s="22">
        <v>4242</v>
      </c>
      <c r="D279" s="31" t="s">
        <v>790</v>
      </c>
      <c r="E279" s="31"/>
      <c r="F279" s="29">
        <f t="shared" si="15"/>
        <v>0</v>
      </c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107"/>
      <c r="S279" s="109"/>
    </row>
    <row r="280" spans="1:19" x14ac:dyDescent="0.25">
      <c r="A280" s="13" t="str">
        <f t="shared" si="14"/>
        <v>0000103472050032070000000042430002110058</v>
      </c>
      <c r="C280" s="22">
        <v>4243</v>
      </c>
      <c r="D280" s="31" t="s">
        <v>791</v>
      </c>
      <c r="E280" s="31"/>
      <c r="F280" s="29">
        <f t="shared" si="15"/>
        <v>0</v>
      </c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107"/>
      <c r="S280" s="109"/>
    </row>
    <row r="281" spans="1:19" ht="28.5" x14ac:dyDescent="0.25">
      <c r="A281" s="13" t="str">
        <f t="shared" si="14"/>
        <v>0000103472050032070000000042440002110058</v>
      </c>
      <c r="C281" s="22">
        <v>4244</v>
      </c>
      <c r="D281" s="31" t="s">
        <v>792</v>
      </c>
      <c r="E281" s="31"/>
      <c r="F281" s="29">
        <f t="shared" si="15"/>
        <v>0</v>
      </c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107"/>
      <c r="S281" s="109"/>
    </row>
    <row r="282" spans="1:19" x14ac:dyDescent="0.25">
      <c r="A282" s="13" t="str">
        <f t="shared" si="14"/>
        <v>0000103472050032070000000042450002110058</v>
      </c>
      <c r="C282" s="22">
        <v>4245</v>
      </c>
      <c r="D282" s="31" t="s">
        <v>793</v>
      </c>
      <c r="E282" s="31"/>
      <c r="F282" s="29">
        <f t="shared" si="15"/>
        <v>0</v>
      </c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107"/>
      <c r="S282" s="109"/>
    </row>
    <row r="283" spans="1:19" x14ac:dyDescent="0.25">
      <c r="A283" s="13" t="str">
        <f t="shared" si="14"/>
        <v>0000103472050032070000000042460002110058</v>
      </c>
      <c r="C283" s="22">
        <v>4246</v>
      </c>
      <c r="D283" s="31" t="s">
        <v>794</v>
      </c>
      <c r="E283" s="31"/>
      <c r="F283" s="29">
        <f t="shared" si="15"/>
        <v>0</v>
      </c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107"/>
      <c r="S283" s="109"/>
    </row>
    <row r="284" spans="1:19" ht="28.5" x14ac:dyDescent="0.25">
      <c r="A284" s="13" t="str">
        <f t="shared" si="14"/>
        <v>0000103472050032070000000042510002110058</v>
      </c>
      <c r="C284" s="22">
        <v>4251</v>
      </c>
      <c r="D284" s="31" t="s">
        <v>795</v>
      </c>
      <c r="E284" s="31"/>
      <c r="F284" s="29">
        <f t="shared" si="15"/>
        <v>0</v>
      </c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107"/>
      <c r="S284" s="109"/>
    </row>
    <row r="285" spans="1:19" ht="28.5" x14ac:dyDescent="0.25">
      <c r="A285" s="13" t="str">
        <f t="shared" si="14"/>
        <v>0000103472050032070000000042520002110058</v>
      </c>
      <c r="C285" s="22">
        <v>4252</v>
      </c>
      <c r="D285" s="31" t="s">
        <v>796</v>
      </c>
      <c r="E285" s="31"/>
      <c r="F285" s="29">
        <f t="shared" si="15"/>
        <v>0</v>
      </c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107"/>
      <c r="S285" s="109"/>
    </row>
    <row r="286" spans="1:19" x14ac:dyDescent="0.25">
      <c r="A286" s="13" t="str">
        <f t="shared" si="14"/>
        <v>0000103472050032070000000042530002110058</v>
      </c>
      <c r="C286" s="22">
        <v>4253</v>
      </c>
      <c r="D286" s="31" t="s">
        <v>797</v>
      </c>
      <c r="E286" s="31"/>
      <c r="F286" s="29">
        <f t="shared" si="15"/>
        <v>0</v>
      </c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107"/>
      <c r="S286" s="109"/>
    </row>
    <row r="287" spans="1:19" x14ac:dyDescent="0.25">
      <c r="A287" s="13" t="str">
        <f t="shared" si="14"/>
        <v>0000103472050032070000000042540002110058</v>
      </c>
      <c r="C287" s="22">
        <v>4254</v>
      </c>
      <c r="D287" s="31" t="s">
        <v>798</v>
      </c>
      <c r="E287" s="31"/>
      <c r="F287" s="29">
        <f t="shared" si="15"/>
        <v>0</v>
      </c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107"/>
      <c r="S287" s="109"/>
    </row>
    <row r="288" spans="1:19" x14ac:dyDescent="0.25">
      <c r="A288" s="13" t="str">
        <f t="shared" si="14"/>
        <v>0000103472050032070000000043110002110058</v>
      </c>
      <c r="C288" s="22">
        <v>4311</v>
      </c>
      <c r="D288" s="31" t="s">
        <v>799</v>
      </c>
      <c r="E288" s="31"/>
      <c r="F288" s="29">
        <f t="shared" si="15"/>
        <v>0</v>
      </c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107"/>
      <c r="S288" s="109"/>
    </row>
    <row r="289" spans="1:19" x14ac:dyDescent="0.25">
      <c r="A289" s="13" t="str">
        <f t="shared" ref="A289:A320" si="16">+CONCATENATE(TEXT($H$30,"00000"),TEXT($H$31,"00"),TEXT($H$32,"00"),TEXT($H$33,"0"),TEXT($H$34,"00"),TEXT($H$35,"000"),TEXT($H$36,"0"),TEXT($H$37,"00"),TEXT($H$38,"000"),TEXT($H$39,"00000"),TEXT(C289,"0000"),TEXT(E289,"00"),TEXT($H$40,"00"),TEXT($H$41,"0"),TEXT($H$42,"00"),TEXT($H$43,"000"))</f>
        <v>0000103472050032070000000043120002110058</v>
      </c>
      <c r="C289" s="22">
        <v>4312</v>
      </c>
      <c r="D289" s="31" t="s">
        <v>800</v>
      </c>
      <c r="E289" s="31"/>
      <c r="F289" s="29">
        <f t="shared" si="15"/>
        <v>0</v>
      </c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107"/>
      <c r="S289" s="109"/>
    </row>
    <row r="290" spans="1:19" x14ac:dyDescent="0.25">
      <c r="A290" s="13" t="str">
        <f t="shared" si="16"/>
        <v>0000103472050032070000000043130002110058</v>
      </c>
      <c r="C290" s="22">
        <v>4313</v>
      </c>
      <c r="D290" s="31" t="s">
        <v>801</v>
      </c>
      <c r="E290" s="31"/>
      <c r="F290" s="29">
        <f t="shared" si="15"/>
        <v>0</v>
      </c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107"/>
      <c r="S290" s="109"/>
    </row>
    <row r="291" spans="1:19" x14ac:dyDescent="0.25">
      <c r="A291" s="13" t="str">
        <f t="shared" si="16"/>
        <v>0000103472050032070000000043140002110058</v>
      </c>
      <c r="C291" s="22">
        <v>4314</v>
      </c>
      <c r="D291" s="31" t="s">
        <v>802</v>
      </c>
      <c r="E291" s="31"/>
      <c r="F291" s="29">
        <f t="shared" si="15"/>
        <v>0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107"/>
      <c r="S291" s="109"/>
    </row>
    <row r="292" spans="1:19" ht="28.5" x14ac:dyDescent="0.25">
      <c r="A292" s="13" t="str">
        <f t="shared" si="16"/>
        <v>0000103472050032070000000043150002110058</v>
      </c>
      <c r="C292" s="22">
        <v>4315</v>
      </c>
      <c r="D292" s="31" t="s">
        <v>803</v>
      </c>
      <c r="E292" s="31"/>
      <c r="F292" s="29">
        <f t="shared" si="15"/>
        <v>0</v>
      </c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107"/>
      <c r="S292" s="109"/>
    </row>
    <row r="293" spans="1:19" x14ac:dyDescent="0.25">
      <c r="A293" s="13" t="str">
        <f t="shared" si="16"/>
        <v>0000103472050032070000000043210002110058</v>
      </c>
      <c r="C293" s="22">
        <v>4321</v>
      </c>
      <c r="D293" s="31" t="s">
        <v>804</v>
      </c>
      <c r="E293" s="31"/>
      <c r="F293" s="29">
        <f t="shared" si="15"/>
        <v>0</v>
      </c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107"/>
      <c r="S293" s="109"/>
    </row>
    <row r="294" spans="1:19" x14ac:dyDescent="0.25">
      <c r="A294" s="13" t="str">
        <f t="shared" si="16"/>
        <v>0000103472050032070000000043310002110058</v>
      </c>
      <c r="C294" s="22">
        <v>4331</v>
      </c>
      <c r="D294" s="31" t="s">
        <v>805</v>
      </c>
      <c r="E294" s="31"/>
      <c r="F294" s="29">
        <f t="shared" si="15"/>
        <v>0</v>
      </c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107"/>
      <c r="S294" s="109"/>
    </row>
    <row r="295" spans="1:19" x14ac:dyDescent="0.25">
      <c r="A295" s="13" t="str">
        <f t="shared" si="16"/>
        <v>0000103472050032070000000043320002110058</v>
      </c>
      <c r="C295" s="22">
        <v>4332</v>
      </c>
      <c r="D295" s="31" t="s">
        <v>806</v>
      </c>
      <c r="E295" s="31"/>
      <c r="F295" s="29">
        <f t="shared" si="15"/>
        <v>0</v>
      </c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107"/>
      <c r="S295" s="109"/>
    </row>
    <row r="296" spans="1:19" ht="42.75" x14ac:dyDescent="0.25">
      <c r="A296" s="13" t="str">
        <f t="shared" si="16"/>
        <v>0000103472050032070000000043610002110058</v>
      </c>
      <c r="C296" s="22">
        <v>4361</v>
      </c>
      <c r="D296" s="31" t="s">
        <v>807</v>
      </c>
      <c r="E296" s="31"/>
      <c r="F296" s="29">
        <f t="shared" si="15"/>
        <v>0</v>
      </c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107"/>
      <c r="S296" s="109"/>
    </row>
    <row r="297" spans="1:19" x14ac:dyDescent="0.25">
      <c r="A297" s="13" t="str">
        <f t="shared" si="16"/>
        <v>0000103472050032070000000043620002110058</v>
      </c>
      <c r="C297" s="22">
        <v>4362</v>
      </c>
      <c r="D297" s="31" t="s">
        <v>808</v>
      </c>
      <c r="E297" s="31"/>
      <c r="F297" s="29">
        <f t="shared" si="15"/>
        <v>0</v>
      </c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107"/>
      <c r="S297" s="109"/>
    </row>
    <row r="298" spans="1:19" x14ac:dyDescent="0.25">
      <c r="A298" s="13" t="str">
        <f t="shared" si="16"/>
        <v>0000103472050032070000000043810002110058</v>
      </c>
      <c r="C298" s="22">
        <v>4381</v>
      </c>
      <c r="D298" s="31" t="s">
        <v>809</v>
      </c>
      <c r="E298" s="31"/>
      <c r="F298" s="29">
        <f t="shared" si="15"/>
        <v>0</v>
      </c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107"/>
      <c r="S298" s="109"/>
    </row>
    <row r="299" spans="1:19" x14ac:dyDescent="0.25">
      <c r="A299" s="13" t="str">
        <f t="shared" si="16"/>
        <v>0000103472050032070000000043910002110058</v>
      </c>
      <c r="C299" s="22">
        <v>4391</v>
      </c>
      <c r="D299" s="31" t="s">
        <v>810</v>
      </c>
      <c r="E299" s="31"/>
      <c r="F299" s="29">
        <f t="shared" si="15"/>
        <v>0</v>
      </c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107"/>
      <c r="S299" s="109"/>
    </row>
    <row r="300" spans="1:19" ht="28.5" x14ac:dyDescent="0.25">
      <c r="A300" s="13" t="str">
        <f t="shared" si="16"/>
        <v>0000103472050032070000000043920002110058</v>
      </c>
      <c r="C300" s="22">
        <v>4392</v>
      </c>
      <c r="D300" s="31" t="s">
        <v>811</v>
      </c>
      <c r="E300" s="31"/>
      <c r="F300" s="29">
        <f t="shared" si="15"/>
        <v>0</v>
      </c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107"/>
      <c r="S300" s="109"/>
    </row>
    <row r="301" spans="1:19" x14ac:dyDescent="0.25">
      <c r="A301" s="13" t="str">
        <f t="shared" si="16"/>
        <v>0000103472050032070000000043930002110058</v>
      </c>
      <c r="C301" s="22">
        <v>4393</v>
      </c>
      <c r="D301" s="31" t="s">
        <v>812</v>
      </c>
      <c r="E301" s="31"/>
      <c r="F301" s="29">
        <f t="shared" si="15"/>
        <v>0</v>
      </c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107"/>
      <c r="S301" s="109"/>
    </row>
    <row r="302" spans="1:19" x14ac:dyDescent="0.25">
      <c r="A302" s="13" t="str">
        <f t="shared" si="16"/>
        <v>0000103472050032070000000043940002110058</v>
      </c>
      <c r="C302" s="22">
        <v>4394</v>
      </c>
      <c r="D302" s="31" t="s">
        <v>813</v>
      </c>
      <c r="E302" s="31"/>
      <c r="F302" s="29">
        <f t="shared" si="15"/>
        <v>0</v>
      </c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107"/>
      <c r="S302" s="109"/>
    </row>
    <row r="303" spans="1:19" x14ac:dyDescent="0.25">
      <c r="A303" s="13" t="str">
        <f t="shared" si="16"/>
        <v>0000103472050032070000000043990002110058</v>
      </c>
      <c r="C303" s="22">
        <v>4399</v>
      </c>
      <c r="D303" s="31" t="s">
        <v>814</v>
      </c>
      <c r="E303" s="31"/>
      <c r="F303" s="29">
        <f t="shared" si="15"/>
        <v>0</v>
      </c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107"/>
      <c r="S303" s="109"/>
    </row>
    <row r="304" spans="1:19" x14ac:dyDescent="0.25">
      <c r="A304" s="13" t="str">
        <f t="shared" si="16"/>
        <v>0000103472050032070000000044110002110058</v>
      </c>
      <c r="C304" s="22">
        <v>4411</v>
      </c>
      <c r="D304" s="31" t="s">
        <v>815</v>
      </c>
      <c r="E304" s="31"/>
      <c r="F304" s="29">
        <f t="shared" si="15"/>
        <v>0</v>
      </c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107"/>
      <c r="S304" s="109"/>
    </row>
    <row r="305" spans="1:19" x14ac:dyDescent="0.25">
      <c r="A305" s="13" t="str">
        <f t="shared" si="16"/>
        <v>0000103472050032070000000044120002110058</v>
      </c>
      <c r="C305" s="22">
        <v>4412</v>
      </c>
      <c r="D305" s="31" t="s">
        <v>902</v>
      </c>
      <c r="E305" s="31"/>
      <c r="F305" s="29">
        <f t="shared" si="15"/>
        <v>45000</v>
      </c>
      <c r="G305" s="29"/>
      <c r="H305" s="29">
        <v>15000</v>
      </c>
      <c r="I305" s="29">
        <v>30000</v>
      </c>
      <c r="J305" s="29"/>
      <c r="K305" s="29"/>
      <c r="L305" s="29"/>
      <c r="M305" s="29"/>
      <c r="N305" s="29"/>
      <c r="O305" s="29"/>
      <c r="P305" s="29"/>
      <c r="Q305" s="29"/>
      <c r="R305" s="107"/>
      <c r="S305" s="109"/>
    </row>
    <row r="306" spans="1:19" x14ac:dyDescent="0.25">
      <c r="A306" s="13" t="str">
        <f t="shared" si="16"/>
        <v>0000103472050032070000000044130002110058</v>
      </c>
      <c r="C306" s="22">
        <v>4413</v>
      </c>
      <c r="D306" s="31" t="s">
        <v>816</v>
      </c>
      <c r="E306" s="31"/>
      <c r="F306" s="29">
        <f t="shared" si="15"/>
        <v>0</v>
      </c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107"/>
      <c r="S306" s="109"/>
    </row>
    <row r="307" spans="1:19" x14ac:dyDescent="0.25">
      <c r="A307" s="13" t="str">
        <f t="shared" si="16"/>
        <v>0000103472050032070000000044140002110058</v>
      </c>
      <c r="C307" s="22">
        <v>4414</v>
      </c>
      <c r="D307" s="31" t="s">
        <v>817</v>
      </c>
      <c r="E307" s="31"/>
      <c r="F307" s="29">
        <f t="shared" si="15"/>
        <v>50000</v>
      </c>
      <c r="G307" s="29"/>
      <c r="H307" s="29"/>
      <c r="I307" s="29"/>
      <c r="J307" s="29"/>
      <c r="K307" s="29"/>
      <c r="L307" s="29"/>
      <c r="M307" s="29">
        <v>50000</v>
      </c>
      <c r="N307" s="29"/>
      <c r="O307" s="29"/>
      <c r="P307" s="29"/>
      <c r="Q307" s="29"/>
      <c r="R307" s="107"/>
      <c r="S307" s="109"/>
    </row>
    <row r="308" spans="1:19" x14ac:dyDescent="0.25">
      <c r="A308" s="13" t="str">
        <f t="shared" si="16"/>
        <v>0000103472050032070000000044150002110058</v>
      </c>
      <c r="C308" s="22">
        <v>4415</v>
      </c>
      <c r="D308" s="31" t="s">
        <v>818</v>
      </c>
      <c r="E308" s="31"/>
      <c r="F308" s="29">
        <f t="shared" si="15"/>
        <v>0</v>
      </c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107"/>
      <c r="S308" s="109"/>
    </row>
    <row r="309" spans="1:19" x14ac:dyDescent="0.25">
      <c r="A309" s="13" t="str">
        <f t="shared" si="16"/>
        <v>0000103472050032070000000044160002110058</v>
      </c>
      <c r="C309" s="22">
        <v>4416</v>
      </c>
      <c r="D309" s="31" t="s">
        <v>819</v>
      </c>
      <c r="E309" s="31"/>
      <c r="F309" s="29">
        <f t="shared" si="15"/>
        <v>0</v>
      </c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107"/>
      <c r="S309" s="109"/>
    </row>
    <row r="310" spans="1:19" x14ac:dyDescent="0.25">
      <c r="A310" s="13" t="str">
        <f t="shared" si="16"/>
        <v>0000103472050032070000000044170002110058</v>
      </c>
      <c r="C310" s="22">
        <v>4417</v>
      </c>
      <c r="D310" s="31" t="s">
        <v>820</v>
      </c>
      <c r="E310" s="31"/>
      <c r="F310" s="29">
        <f t="shared" si="15"/>
        <v>0</v>
      </c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107"/>
      <c r="S310" s="109"/>
    </row>
    <row r="311" spans="1:19" ht="28.5" x14ac:dyDescent="0.25">
      <c r="A311" s="13" t="str">
        <f t="shared" si="16"/>
        <v>0000103472050032070000000044180002110058</v>
      </c>
      <c r="C311" s="22">
        <v>4418</v>
      </c>
      <c r="D311" s="31" t="s">
        <v>821</v>
      </c>
      <c r="E311" s="31"/>
      <c r="F311" s="29">
        <f t="shared" si="15"/>
        <v>0</v>
      </c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107"/>
      <c r="S311" s="109"/>
    </row>
    <row r="312" spans="1:19" x14ac:dyDescent="0.25">
      <c r="A312" s="13" t="str">
        <f t="shared" si="16"/>
        <v>0000103472050032070000000044190002110058</v>
      </c>
      <c r="C312" s="22">
        <v>4419</v>
      </c>
      <c r="D312" s="31" t="s">
        <v>822</v>
      </c>
      <c r="E312" s="31"/>
      <c r="F312" s="29">
        <f t="shared" si="15"/>
        <v>2598142.33</v>
      </c>
      <c r="G312" s="29"/>
      <c r="H312" s="29"/>
      <c r="I312" s="29">
        <v>600000</v>
      </c>
      <c r="J312" s="29"/>
      <c r="K312" s="29"/>
      <c r="L312" s="29"/>
      <c r="M312" s="29"/>
      <c r="N312" s="29">
        <v>1998142.33</v>
      </c>
      <c r="O312" s="29"/>
      <c r="P312" s="29"/>
      <c r="Q312" s="29"/>
      <c r="R312" s="107"/>
      <c r="S312" s="109"/>
    </row>
    <row r="313" spans="1:19" x14ac:dyDescent="0.25">
      <c r="A313" s="13" t="str">
        <f t="shared" si="16"/>
        <v>0000103472050032070000000044210002110058</v>
      </c>
      <c r="C313" s="22">
        <v>4421</v>
      </c>
      <c r="D313" s="31" t="s">
        <v>823</v>
      </c>
      <c r="E313" s="31"/>
      <c r="F313" s="29">
        <f t="shared" si="15"/>
        <v>50000</v>
      </c>
      <c r="G313" s="29"/>
      <c r="H313" s="29">
        <v>5000</v>
      </c>
      <c r="I313" s="29">
        <v>5000</v>
      </c>
      <c r="J313" s="29">
        <v>5000</v>
      </c>
      <c r="K313" s="29">
        <v>5000</v>
      </c>
      <c r="L313" s="29">
        <v>5000</v>
      </c>
      <c r="M313" s="29">
        <v>5000</v>
      </c>
      <c r="N313" s="29">
        <v>5000</v>
      </c>
      <c r="O313" s="29">
        <v>5000</v>
      </c>
      <c r="P313" s="29">
        <v>5000</v>
      </c>
      <c r="Q313" s="29">
        <v>5000</v>
      </c>
      <c r="R313" s="107"/>
      <c r="S313" s="109"/>
    </row>
    <row r="314" spans="1:19" x14ac:dyDescent="0.25">
      <c r="A314" s="13" t="str">
        <f t="shared" si="16"/>
        <v>0000103472050032070000000044220002110058</v>
      </c>
      <c r="C314" s="22">
        <v>4422</v>
      </c>
      <c r="D314" s="31" t="s">
        <v>824</v>
      </c>
      <c r="E314" s="31"/>
      <c r="F314" s="29">
        <f t="shared" si="15"/>
        <v>0</v>
      </c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107"/>
      <c r="S314" s="109"/>
    </row>
    <row r="315" spans="1:19" x14ac:dyDescent="0.25">
      <c r="A315" s="13" t="str">
        <f t="shared" si="16"/>
        <v>0000103472050032070000000044230002110058</v>
      </c>
      <c r="C315" s="22">
        <v>4423</v>
      </c>
      <c r="D315" s="31" t="s">
        <v>825</v>
      </c>
      <c r="E315" s="31"/>
      <c r="F315" s="29">
        <f t="shared" si="15"/>
        <v>0</v>
      </c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107"/>
      <c r="S315" s="109"/>
    </row>
    <row r="316" spans="1:19" x14ac:dyDescent="0.25">
      <c r="A316" s="13" t="str">
        <f t="shared" si="16"/>
        <v>0000103472050032070000000044310002110058</v>
      </c>
      <c r="C316" s="22">
        <v>4431</v>
      </c>
      <c r="D316" s="31" t="s">
        <v>826</v>
      </c>
      <c r="E316" s="31"/>
      <c r="F316" s="29">
        <f t="shared" si="15"/>
        <v>0</v>
      </c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107"/>
      <c r="S316" s="109"/>
    </row>
    <row r="317" spans="1:19" ht="28.5" x14ac:dyDescent="0.25">
      <c r="A317" s="13" t="str">
        <f t="shared" si="16"/>
        <v>0000103472050032070000000044320002110058</v>
      </c>
      <c r="C317" s="22">
        <v>4432</v>
      </c>
      <c r="D317" s="31" t="s">
        <v>827</v>
      </c>
      <c r="E317" s="31"/>
      <c r="F317" s="29">
        <f t="shared" si="15"/>
        <v>0</v>
      </c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107"/>
      <c r="S317" s="109"/>
    </row>
    <row r="318" spans="1:19" ht="28.5" x14ac:dyDescent="0.25">
      <c r="A318" s="13" t="str">
        <f t="shared" si="16"/>
        <v>0000103472050032070000000044330002110058</v>
      </c>
      <c r="C318" s="22">
        <v>4433</v>
      </c>
      <c r="D318" s="31" t="s">
        <v>828</v>
      </c>
      <c r="E318" s="31"/>
      <c r="F318" s="29">
        <f t="shared" si="15"/>
        <v>0</v>
      </c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107"/>
      <c r="S318" s="109"/>
    </row>
    <row r="319" spans="1:19" x14ac:dyDescent="0.25">
      <c r="A319" s="13" t="str">
        <f t="shared" si="16"/>
        <v>0000103472050032070000000044410002110058</v>
      </c>
      <c r="C319" s="22">
        <v>4441</v>
      </c>
      <c r="D319" s="31" t="s">
        <v>829</v>
      </c>
      <c r="E319" s="31"/>
      <c r="F319" s="29">
        <f t="shared" si="15"/>
        <v>0</v>
      </c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107"/>
      <c r="S319" s="109"/>
    </row>
    <row r="320" spans="1:19" ht="28.5" x14ac:dyDescent="0.25">
      <c r="A320" s="13" t="str">
        <f t="shared" si="16"/>
        <v>0000103472050032070000000044420002110058</v>
      </c>
      <c r="C320" s="22">
        <v>4442</v>
      </c>
      <c r="D320" s="31" t="s">
        <v>830</v>
      </c>
      <c r="E320" s="31"/>
      <c r="F320" s="29">
        <f t="shared" si="15"/>
        <v>0</v>
      </c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107"/>
      <c r="S320" s="109"/>
    </row>
    <row r="321" spans="1:19" ht="28.5" x14ac:dyDescent="0.25">
      <c r="A321" s="13" t="str">
        <f t="shared" ref="A321:A332" si="17">+CONCATENATE(TEXT($H$30,"00000"),TEXT($H$31,"00"),TEXT($H$32,"00"),TEXT($H$33,"0"),TEXT($H$34,"00"),TEXT($H$35,"000"),TEXT($H$36,"0"),TEXT($H$37,"00"),TEXT($H$38,"000"),TEXT($H$39,"00000"),TEXT(C321,"0000"),TEXT(E321,"00"),TEXT($H$40,"00"),TEXT($H$41,"0"),TEXT($H$42,"00"),TEXT($H$43,"000"))</f>
        <v>0000103472050032070000000044430002110058</v>
      </c>
      <c r="C321" s="22">
        <v>4443</v>
      </c>
      <c r="D321" s="31" t="s">
        <v>831</v>
      </c>
      <c r="E321" s="31"/>
      <c r="F321" s="29">
        <f t="shared" si="15"/>
        <v>0</v>
      </c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107"/>
      <c r="S321" s="109"/>
    </row>
    <row r="322" spans="1:19" x14ac:dyDescent="0.25">
      <c r="A322" s="13" t="str">
        <f t="shared" si="17"/>
        <v>0000103472050032070000000044440002110058</v>
      </c>
      <c r="C322" s="22">
        <v>4444</v>
      </c>
      <c r="D322" s="31" t="s">
        <v>832</v>
      </c>
      <c r="E322" s="31"/>
      <c r="F322" s="29">
        <f t="shared" si="15"/>
        <v>0</v>
      </c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107"/>
      <c r="S322" s="109"/>
    </row>
    <row r="323" spans="1:19" x14ac:dyDescent="0.25">
      <c r="A323" s="13" t="str">
        <f t="shared" si="17"/>
        <v>0000103472050032070000000044510002110058</v>
      </c>
      <c r="C323" s="22">
        <v>4451</v>
      </c>
      <c r="D323" s="31" t="s">
        <v>833</v>
      </c>
      <c r="E323" s="31"/>
      <c r="F323" s="29">
        <f t="shared" si="15"/>
        <v>0</v>
      </c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107"/>
      <c r="S323" s="109"/>
    </row>
    <row r="324" spans="1:19" ht="28.5" x14ac:dyDescent="0.25">
      <c r="A324" s="13" t="str">
        <f t="shared" si="17"/>
        <v>0000103472050032070000000044520002110058</v>
      </c>
      <c r="C324" s="22">
        <v>4452</v>
      </c>
      <c r="D324" s="31" t="s">
        <v>834</v>
      </c>
      <c r="E324" s="31"/>
      <c r="F324" s="29">
        <f t="shared" si="15"/>
        <v>0</v>
      </c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107"/>
      <c r="S324" s="109"/>
    </row>
    <row r="325" spans="1:19" x14ac:dyDescent="0.25">
      <c r="A325" s="13" t="str">
        <f t="shared" si="17"/>
        <v>0000103472050032070000000044530002110058</v>
      </c>
      <c r="C325" s="22">
        <v>4453</v>
      </c>
      <c r="D325" s="31" t="s">
        <v>835</v>
      </c>
      <c r="E325" s="31"/>
      <c r="F325" s="29">
        <f t="shared" si="15"/>
        <v>0</v>
      </c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107"/>
      <c r="S325" s="109"/>
    </row>
    <row r="326" spans="1:19" x14ac:dyDescent="0.25">
      <c r="A326" s="13" t="str">
        <f t="shared" si="17"/>
        <v>0000103472050032070000000044540002110058</v>
      </c>
      <c r="C326" s="22">
        <v>4454</v>
      </c>
      <c r="D326" s="31" t="s">
        <v>836</v>
      </c>
      <c r="E326" s="31"/>
      <c r="F326" s="29">
        <f t="shared" si="15"/>
        <v>0</v>
      </c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107"/>
      <c r="S326" s="109"/>
    </row>
    <row r="327" spans="1:19" ht="28.5" x14ac:dyDescent="0.25">
      <c r="A327" s="13" t="str">
        <f t="shared" si="17"/>
        <v>0000103472050032070000000044550002110058</v>
      </c>
      <c r="C327" s="22">
        <v>4455</v>
      </c>
      <c r="D327" s="31" t="s">
        <v>837</v>
      </c>
      <c r="E327" s="31"/>
      <c r="F327" s="29">
        <f t="shared" si="15"/>
        <v>0</v>
      </c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107"/>
      <c r="S327" s="109"/>
    </row>
    <row r="328" spans="1:19" x14ac:dyDescent="0.25">
      <c r="A328" s="13" t="str">
        <f t="shared" si="17"/>
        <v>0000103472050032070000000044710002110058</v>
      </c>
      <c r="C328" s="22">
        <v>4471</v>
      </c>
      <c r="D328" s="31" t="s">
        <v>838</v>
      </c>
      <c r="E328" s="31"/>
      <c r="F328" s="29">
        <f t="shared" si="15"/>
        <v>0</v>
      </c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107"/>
      <c r="S328" s="109"/>
    </row>
    <row r="329" spans="1:19" x14ac:dyDescent="0.25">
      <c r="A329" s="13" t="str">
        <f t="shared" si="17"/>
        <v>0000103472050032070000000044810002110058</v>
      </c>
      <c r="C329" s="22">
        <v>4481</v>
      </c>
      <c r="D329" s="31" t="s">
        <v>839</v>
      </c>
      <c r="E329" s="31"/>
      <c r="F329" s="29">
        <f t="shared" si="15"/>
        <v>0</v>
      </c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107"/>
      <c r="S329" s="109"/>
    </row>
    <row r="330" spans="1:19" x14ac:dyDescent="0.25">
      <c r="A330" s="13" t="str">
        <f t="shared" si="17"/>
        <v>0000103472050032070000000045110002110058</v>
      </c>
      <c r="C330" s="22">
        <v>4511</v>
      </c>
      <c r="D330" s="31" t="s">
        <v>840</v>
      </c>
      <c r="E330" s="31"/>
      <c r="F330" s="29">
        <f t="shared" si="15"/>
        <v>0</v>
      </c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107"/>
      <c r="S330" s="109"/>
    </row>
    <row r="331" spans="1:19" x14ac:dyDescent="0.25">
      <c r="A331" s="13" t="str">
        <f t="shared" si="17"/>
        <v>0000103472050032070000000045210002110058</v>
      </c>
      <c r="C331" s="22">
        <v>4521</v>
      </c>
      <c r="D331" s="31" t="s">
        <v>841</v>
      </c>
      <c r="E331" s="31"/>
      <c r="F331" s="29">
        <f t="shared" si="15"/>
        <v>0</v>
      </c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107"/>
      <c r="S331" s="109"/>
    </row>
    <row r="332" spans="1:19" x14ac:dyDescent="0.25">
      <c r="A332" s="13" t="str">
        <f t="shared" si="17"/>
        <v>0000103472050032070000000045910002110058</v>
      </c>
      <c r="C332" s="22">
        <v>4591</v>
      </c>
      <c r="D332" s="31" t="s">
        <v>842</v>
      </c>
      <c r="E332" s="31"/>
      <c r="F332" s="29">
        <f t="shared" si="15"/>
        <v>0</v>
      </c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107"/>
      <c r="S332" s="109"/>
    </row>
    <row r="333" spans="1:19" ht="15" x14ac:dyDescent="0.25">
      <c r="C333" s="27"/>
      <c r="D333" s="28"/>
      <c r="E333" s="28" t="s">
        <v>32</v>
      </c>
      <c r="F333" s="65">
        <f>SUM(F257:F332)</f>
        <v>2743142.33</v>
      </c>
      <c r="G333" s="66">
        <f t="shared" ref="G333:R333" si="18">SUM(G257:G332)</f>
        <v>0</v>
      </c>
      <c r="H333" s="66">
        <f t="shared" si="18"/>
        <v>20000</v>
      </c>
      <c r="I333" s="66">
        <f t="shared" si="18"/>
        <v>635000</v>
      </c>
      <c r="J333" s="66">
        <f t="shared" si="18"/>
        <v>5000</v>
      </c>
      <c r="K333" s="66">
        <f t="shared" si="18"/>
        <v>5000</v>
      </c>
      <c r="L333" s="66">
        <f t="shared" si="18"/>
        <v>5000</v>
      </c>
      <c r="M333" s="66">
        <f t="shared" si="18"/>
        <v>55000</v>
      </c>
      <c r="N333" s="66">
        <f t="shared" si="18"/>
        <v>2003142.33</v>
      </c>
      <c r="O333" s="66">
        <f t="shared" si="18"/>
        <v>5000</v>
      </c>
      <c r="P333" s="66">
        <f t="shared" si="18"/>
        <v>5000</v>
      </c>
      <c r="Q333" s="66">
        <f t="shared" si="18"/>
        <v>5000</v>
      </c>
      <c r="R333" s="108">
        <f t="shared" si="18"/>
        <v>0</v>
      </c>
      <c r="S333" s="109"/>
    </row>
    <row r="334" spans="1:19" ht="33" customHeight="1" x14ac:dyDescent="0.25">
      <c r="C334" s="30" t="s">
        <v>35</v>
      </c>
      <c r="D334" s="26"/>
      <c r="E334" s="26"/>
      <c r="F334" s="117"/>
      <c r="G334" s="24"/>
      <c r="H334" s="24"/>
      <c r="I334" s="24"/>
      <c r="J334" s="24"/>
      <c r="K334" s="24"/>
      <c r="L334" s="24"/>
      <c r="M334" s="24"/>
      <c r="N334" s="25"/>
      <c r="O334" s="25"/>
      <c r="P334" s="25"/>
      <c r="Q334" s="25"/>
      <c r="R334" s="25"/>
      <c r="S334" s="109"/>
    </row>
    <row r="335" spans="1:19" x14ac:dyDescent="0.25">
      <c r="A335" s="13" t="str">
        <f t="shared" ref="A335:A366" si="19">+CONCATENATE(TEXT($H$30,"00000"),TEXT($H$31,"00"),TEXT($H$32,"00"),TEXT($H$33,"0"),TEXT($H$34,"00"),TEXT($H$35,"000"),TEXT($H$36,"0"),TEXT($H$37,"00"),TEXT($H$38,"000"),TEXT($H$39,"00000"),TEXT(C335,"0000"),TEXT(E335,"00"),TEXT($H$40,"00"),TEXT($H$41,"0"),TEXT($H$42,"00"),TEXT($H$43,"000"))</f>
        <v>0000103472050032070000000051110002110058</v>
      </c>
      <c r="C335" s="22">
        <v>5111</v>
      </c>
      <c r="D335" s="31" t="s">
        <v>843</v>
      </c>
      <c r="E335" s="31"/>
      <c r="F335" s="29">
        <f t="shared" ref="F335:F386" si="20">+SUM(G335:R335)</f>
        <v>80000</v>
      </c>
      <c r="G335" s="29"/>
      <c r="H335" s="29"/>
      <c r="I335" s="29">
        <v>80000</v>
      </c>
      <c r="J335" s="29"/>
      <c r="K335" s="29"/>
      <c r="L335" s="29"/>
      <c r="M335" s="29"/>
      <c r="N335" s="29"/>
      <c r="O335" s="29"/>
      <c r="P335" s="29"/>
      <c r="Q335" s="29"/>
      <c r="R335" s="107"/>
      <c r="S335" s="109"/>
    </row>
    <row r="336" spans="1:19" x14ac:dyDescent="0.25">
      <c r="A336" s="13" t="str">
        <f t="shared" si="19"/>
        <v>0000103472050032070000000051210002110058</v>
      </c>
      <c r="C336" s="22">
        <v>5121</v>
      </c>
      <c r="D336" s="31" t="s">
        <v>844</v>
      </c>
      <c r="E336" s="31"/>
      <c r="F336" s="29">
        <f t="shared" si="20"/>
        <v>0</v>
      </c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107"/>
      <c r="S336" s="109"/>
    </row>
    <row r="337" spans="1:19" x14ac:dyDescent="0.25">
      <c r="A337" s="13" t="str">
        <f t="shared" si="19"/>
        <v>0000103472050032070000000051310002110058</v>
      </c>
      <c r="C337" s="22">
        <v>5131</v>
      </c>
      <c r="D337" s="31" t="s">
        <v>845</v>
      </c>
      <c r="E337" s="31"/>
      <c r="F337" s="29">
        <f t="shared" si="20"/>
        <v>0</v>
      </c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107"/>
      <c r="S337" s="109"/>
    </row>
    <row r="338" spans="1:19" x14ac:dyDescent="0.25">
      <c r="A338" s="13" t="str">
        <f t="shared" si="19"/>
        <v>0000103472050032070000000051510002110058</v>
      </c>
      <c r="C338" s="22">
        <v>5151</v>
      </c>
      <c r="D338" s="31" t="s">
        <v>846</v>
      </c>
      <c r="E338" s="31"/>
      <c r="F338" s="29">
        <f t="shared" si="20"/>
        <v>756000</v>
      </c>
      <c r="G338" s="29"/>
      <c r="H338" s="29"/>
      <c r="I338" s="29">
        <v>756000</v>
      </c>
      <c r="J338" s="29"/>
      <c r="K338" s="29"/>
      <c r="L338" s="29"/>
      <c r="M338" s="29"/>
      <c r="N338" s="29"/>
      <c r="O338" s="29"/>
      <c r="P338" s="29"/>
      <c r="Q338" s="29"/>
      <c r="R338" s="107"/>
      <c r="S338" s="109"/>
    </row>
    <row r="339" spans="1:19" x14ac:dyDescent="0.25">
      <c r="A339" s="13" t="str">
        <f t="shared" si="19"/>
        <v>0000103472050032070000000051910002110058</v>
      </c>
      <c r="C339" s="22">
        <v>5191</v>
      </c>
      <c r="D339" s="31" t="s">
        <v>847</v>
      </c>
      <c r="E339" s="31"/>
      <c r="F339" s="29">
        <f t="shared" si="20"/>
        <v>0</v>
      </c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107"/>
      <c r="S339" s="109"/>
    </row>
    <row r="340" spans="1:19" ht="28.5" x14ac:dyDescent="0.25">
      <c r="A340" s="13" t="str">
        <f t="shared" si="19"/>
        <v>0000103472050032070000000051920002110058</v>
      </c>
      <c r="C340" s="22">
        <v>5192</v>
      </c>
      <c r="D340" s="31" t="s">
        <v>848</v>
      </c>
      <c r="E340" s="31"/>
      <c r="F340" s="29">
        <f t="shared" si="20"/>
        <v>0</v>
      </c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107"/>
      <c r="S340" s="109"/>
    </row>
    <row r="341" spans="1:19" x14ac:dyDescent="0.25">
      <c r="A341" s="13" t="str">
        <f t="shared" si="19"/>
        <v>0000103472050032070000000052110002110058</v>
      </c>
      <c r="C341" s="22">
        <v>5211</v>
      </c>
      <c r="D341" s="31" t="s">
        <v>849</v>
      </c>
      <c r="E341" s="31"/>
      <c r="F341" s="29">
        <f t="shared" si="20"/>
        <v>0</v>
      </c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107"/>
      <c r="S341" s="109"/>
    </row>
    <row r="342" spans="1:19" x14ac:dyDescent="0.25">
      <c r="A342" s="13" t="str">
        <f t="shared" si="19"/>
        <v>0000103472050032070000000052210002110058</v>
      </c>
      <c r="C342" s="22">
        <v>5221</v>
      </c>
      <c r="D342" s="31" t="s">
        <v>850</v>
      </c>
      <c r="E342" s="31"/>
      <c r="F342" s="29">
        <f t="shared" si="20"/>
        <v>0</v>
      </c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107"/>
      <c r="S342" s="109"/>
    </row>
    <row r="343" spans="1:19" x14ac:dyDescent="0.25">
      <c r="A343" s="13" t="str">
        <f t="shared" si="19"/>
        <v>0000103472050032070000000052310002110058</v>
      </c>
      <c r="C343" s="22">
        <v>5231</v>
      </c>
      <c r="D343" s="31" t="s">
        <v>851</v>
      </c>
      <c r="E343" s="31"/>
      <c r="F343" s="29">
        <f t="shared" si="20"/>
        <v>0</v>
      </c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107"/>
      <c r="S343" s="109"/>
    </row>
    <row r="344" spans="1:19" x14ac:dyDescent="0.25">
      <c r="A344" s="13" t="str">
        <f t="shared" si="19"/>
        <v>0000103472050032070000000052910002110058</v>
      </c>
      <c r="C344" s="22">
        <v>5291</v>
      </c>
      <c r="D344" s="31" t="s">
        <v>852</v>
      </c>
      <c r="E344" s="31"/>
      <c r="F344" s="29">
        <f t="shared" si="20"/>
        <v>0</v>
      </c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107"/>
      <c r="S344" s="109"/>
    </row>
    <row r="345" spans="1:19" x14ac:dyDescent="0.25">
      <c r="A345" s="13" t="str">
        <f t="shared" si="19"/>
        <v>0000103472050032070000000053110002110058</v>
      </c>
      <c r="C345" s="22">
        <v>5311</v>
      </c>
      <c r="D345" s="31" t="s">
        <v>853</v>
      </c>
      <c r="E345" s="31"/>
      <c r="F345" s="29">
        <f t="shared" si="20"/>
        <v>0</v>
      </c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107"/>
      <c r="S345" s="109"/>
    </row>
    <row r="346" spans="1:19" x14ac:dyDescent="0.25">
      <c r="A346" s="13" t="str">
        <f t="shared" si="19"/>
        <v>0000103472050032070000000053210002110058</v>
      </c>
      <c r="C346" s="22">
        <v>5321</v>
      </c>
      <c r="D346" s="31" t="s">
        <v>854</v>
      </c>
      <c r="E346" s="31"/>
      <c r="F346" s="29">
        <f t="shared" si="20"/>
        <v>0</v>
      </c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107"/>
      <c r="S346" s="109"/>
    </row>
    <row r="347" spans="1:19" x14ac:dyDescent="0.25">
      <c r="A347" s="13" t="str">
        <f t="shared" si="19"/>
        <v>0000103472050032070000000054110002110058</v>
      </c>
      <c r="C347" s="22">
        <v>5411</v>
      </c>
      <c r="D347" s="31" t="s">
        <v>855</v>
      </c>
      <c r="E347" s="31"/>
      <c r="F347" s="29">
        <f t="shared" si="20"/>
        <v>0</v>
      </c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107"/>
      <c r="S347" s="109"/>
    </row>
    <row r="348" spans="1:19" x14ac:dyDescent="0.25">
      <c r="A348" s="13" t="str">
        <f t="shared" si="19"/>
        <v>0000103472050032070000000054210002110058</v>
      </c>
      <c r="C348" s="22">
        <v>5421</v>
      </c>
      <c r="D348" s="31" t="s">
        <v>856</v>
      </c>
      <c r="E348" s="31"/>
      <c r="F348" s="29">
        <f t="shared" si="20"/>
        <v>0</v>
      </c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107"/>
      <c r="S348" s="109"/>
    </row>
    <row r="349" spans="1:19" x14ac:dyDescent="0.25">
      <c r="A349" s="13" t="str">
        <f t="shared" si="19"/>
        <v>0000103472050032070000000054310002110058</v>
      </c>
      <c r="C349" s="22">
        <v>5431</v>
      </c>
      <c r="D349" s="31" t="s">
        <v>857</v>
      </c>
      <c r="E349" s="31"/>
      <c r="F349" s="29">
        <f t="shared" si="20"/>
        <v>0</v>
      </c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107"/>
      <c r="S349" s="109"/>
    </row>
    <row r="350" spans="1:19" x14ac:dyDescent="0.25">
      <c r="A350" s="13" t="str">
        <f t="shared" si="19"/>
        <v>0000103472050032070000000054410002110058</v>
      </c>
      <c r="C350" s="22">
        <v>5441</v>
      </c>
      <c r="D350" s="31" t="s">
        <v>858</v>
      </c>
      <c r="E350" s="31"/>
      <c r="F350" s="29">
        <f t="shared" si="20"/>
        <v>0</v>
      </c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107"/>
      <c r="S350" s="109"/>
    </row>
    <row r="351" spans="1:19" x14ac:dyDescent="0.25">
      <c r="A351" s="13" t="str">
        <f t="shared" si="19"/>
        <v>0000103472050032070000000054510002110058</v>
      </c>
      <c r="C351" s="22">
        <v>5451</v>
      </c>
      <c r="D351" s="31" t="s">
        <v>859</v>
      </c>
      <c r="E351" s="31"/>
      <c r="F351" s="29">
        <f t="shared" si="20"/>
        <v>0</v>
      </c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107"/>
      <c r="S351" s="109"/>
    </row>
    <row r="352" spans="1:19" x14ac:dyDescent="0.25">
      <c r="A352" s="13" t="str">
        <f t="shared" si="19"/>
        <v>0000103472050032070000000054910002110058</v>
      </c>
      <c r="C352" s="22">
        <v>5491</v>
      </c>
      <c r="D352" s="31" t="s">
        <v>860</v>
      </c>
      <c r="E352" s="31"/>
      <c r="F352" s="29">
        <f t="shared" si="20"/>
        <v>0</v>
      </c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107"/>
      <c r="S352" s="109"/>
    </row>
    <row r="353" spans="1:19" x14ac:dyDescent="0.25">
      <c r="A353" s="13" t="str">
        <f t="shared" si="19"/>
        <v>0000103472050032070000000055110002110058</v>
      </c>
      <c r="C353" s="22">
        <v>5511</v>
      </c>
      <c r="D353" s="31" t="s">
        <v>861</v>
      </c>
      <c r="E353" s="31"/>
      <c r="F353" s="29">
        <f t="shared" si="20"/>
        <v>0</v>
      </c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107"/>
      <c r="S353" s="109"/>
    </row>
    <row r="354" spans="1:19" x14ac:dyDescent="0.25">
      <c r="A354" s="13" t="str">
        <f t="shared" si="19"/>
        <v>0000103472050032070000000056110002110058</v>
      </c>
      <c r="C354" s="22">
        <v>5611</v>
      </c>
      <c r="D354" s="31" t="s">
        <v>862</v>
      </c>
      <c r="E354" s="31"/>
      <c r="F354" s="29">
        <f t="shared" si="20"/>
        <v>0</v>
      </c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107"/>
      <c r="S354" s="109"/>
    </row>
    <row r="355" spans="1:19" x14ac:dyDescent="0.25">
      <c r="A355" s="13" t="str">
        <f t="shared" si="19"/>
        <v>0000103472050032070000000056210002110058</v>
      </c>
      <c r="C355" s="22">
        <v>5621</v>
      </c>
      <c r="D355" s="31" t="s">
        <v>863</v>
      </c>
      <c r="E355" s="31"/>
      <c r="F355" s="29">
        <f t="shared" si="20"/>
        <v>0</v>
      </c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107"/>
      <c r="S355" s="109"/>
    </row>
    <row r="356" spans="1:19" x14ac:dyDescent="0.25">
      <c r="A356" s="13" t="str">
        <f t="shared" si="19"/>
        <v>0000103472050032070000000056310002110058</v>
      </c>
      <c r="C356" s="22">
        <v>5631</v>
      </c>
      <c r="D356" s="31" t="s">
        <v>864</v>
      </c>
      <c r="E356" s="31"/>
      <c r="F356" s="29">
        <f t="shared" si="20"/>
        <v>0</v>
      </c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107"/>
      <c r="S356" s="109"/>
    </row>
    <row r="357" spans="1:19" ht="28.5" x14ac:dyDescent="0.25">
      <c r="A357" s="13" t="str">
        <f t="shared" si="19"/>
        <v>0000103472050032070000000056410002110058</v>
      </c>
      <c r="C357" s="22">
        <v>5641</v>
      </c>
      <c r="D357" s="31" t="s">
        <v>865</v>
      </c>
      <c r="E357" s="31"/>
      <c r="F357" s="29">
        <f t="shared" si="20"/>
        <v>55000</v>
      </c>
      <c r="G357" s="29"/>
      <c r="H357" s="29"/>
      <c r="I357" s="29">
        <v>55000</v>
      </c>
      <c r="J357" s="29"/>
      <c r="K357" s="29"/>
      <c r="L357" s="29"/>
      <c r="M357" s="29"/>
      <c r="N357" s="29"/>
      <c r="O357" s="29"/>
      <c r="P357" s="29"/>
      <c r="Q357" s="29"/>
      <c r="R357" s="107"/>
      <c r="S357" s="109"/>
    </row>
    <row r="358" spans="1:19" x14ac:dyDescent="0.25">
      <c r="A358" s="13" t="str">
        <f t="shared" si="19"/>
        <v>0000103472050032070000000056510002110058</v>
      </c>
      <c r="C358" s="22">
        <v>5651</v>
      </c>
      <c r="D358" s="31" t="s">
        <v>866</v>
      </c>
      <c r="E358" s="31"/>
      <c r="F358" s="29">
        <f t="shared" si="20"/>
        <v>0</v>
      </c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107"/>
      <c r="S358" s="109"/>
    </row>
    <row r="359" spans="1:19" ht="28.5" x14ac:dyDescent="0.25">
      <c r="A359" s="13" t="str">
        <f t="shared" si="19"/>
        <v>0000103472050032070000000056610002110058</v>
      </c>
      <c r="C359" s="22">
        <v>5661</v>
      </c>
      <c r="D359" s="31" t="s">
        <v>867</v>
      </c>
      <c r="E359" s="31"/>
      <c r="F359" s="29">
        <f t="shared" si="20"/>
        <v>0</v>
      </c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107"/>
      <c r="S359" s="109"/>
    </row>
    <row r="360" spans="1:19" x14ac:dyDescent="0.25">
      <c r="A360" s="13" t="str">
        <f t="shared" si="19"/>
        <v>0000103472050032070000000056710002110058</v>
      </c>
      <c r="C360" s="22">
        <v>5671</v>
      </c>
      <c r="D360" s="31" t="s">
        <v>868</v>
      </c>
      <c r="E360" s="31"/>
      <c r="F360" s="29">
        <f t="shared" si="20"/>
        <v>0</v>
      </c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107"/>
      <c r="S360" s="109"/>
    </row>
    <row r="361" spans="1:19" x14ac:dyDescent="0.25">
      <c r="A361" s="13" t="str">
        <f t="shared" si="19"/>
        <v>0000103472050032070000000056720002110058</v>
      </c>
      <c r="C361" s="22">
        <v>5672</v>
      </c>
      <c r="D361" s="31" t="s">
        <v>869</v>
      </c>
      <c r="E361" s="31"/>
      <c r="F361" s="29">
        <f t="shared" si="20"/>
        <v>0</v>
      </c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107"/>
      <c r="S361" s="109"/>
    </row>
    <row r="362" spans="1:19" x14ac:dyDescent="0.25">
      <c r="A362" s="13" t="str">
        <f t="shared" si="19"/>
        <v>0000103472050032070000000056910002110058</v>
      </c>
      <c r="C362" s="22">
        <v>5691</v>
      </c>
      <c r="D362" s="31" t="s">
        <v>870</v>
      </c>
      <c r="E362" s="31"/>
      <c r="F362" s="29">
        <f t="shared" si="20"/>
        <v>0</v>
      </c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107"/>
      <c r="S362" s="109"/>
    </row>
    <row r="363" spans="1:19" x14ac:dyDescent="0.25">
      <c r="A363" s="13" t="str">
        <f t="shared" si="19"/>
        <v>0000103472050032070000000056920002110058</v>
      </c>
      <c r="C363" s="22">
        <v>5692</v>
      </c>
      <c r="D363" s="31" t="s">
        <v>871</v>
      </c>
      <c r="E363" s="31"/>
      <c r="F363" s="29">
        <f t="shared" si="20"/>
        <v>0</v>
      </c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107"/>
      <c r="S363" s="109"/>
    </row>
    <row r="364" spans="1:19" x14ac:dyDescent="0.25">
      <c r="A364" s="13" t="str">
        <f t="shared" si="19"/>
        <v>0000103472050032070000000056990002110058</v>
      </c>
      <c r="C364" s="22">
        <v>5699</v>
      </c>
      <c r="D364" s="31" t="s">
        <v>872</v>
      </c>
      <c r="E364" s="31"/>
      <c r="F364" s="29">
        <f t="shared" si="20"/>
        <v>0</v>
      </c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107"/>
      <c r="S364" s="109"/>
    </row>
    <row r="365" spans="1:19" x14ac:dyDescent="0.25">
      <c r="A365" s="13" t="str">
        <f t="shared" si="19"/>
        <v>0000103472050032070000000057110002110058</v>
      </c>
      <c r="C365" s="22">
        <v>5711</v>
      </c>
      <c r="D365" s="31" t="s">
        <v>873</v>
      </c>
      <c r="E365" s="31"/>
      <c r="F365" s="29">
        <f t="shared" si="20"/>
        <v>0</v>
      </c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107"/>
      <c r="S365" s="109"/>
    </row>
    <row r="366" spans="1:19" x14ac:dyDescent="0.25">
      <c r="A366" s="13" t="str">
        <f t="shared" si="19"/>
        <v>0000103472050032070000000057210002110058</v>
      </c>
      <c r="C366" s="22">
        <v>5721</v>
      </c>
      <c r="D366" s="31" t="s">
        <v>874</v>
      </c>
      <c r="E366" s="31"/>
      <c r="F366" s="29">
        <f t="shared" si="20"/>
        <v>0</v>
      </c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107"/>
      <c r="S366" s="109"/>
    </row>
    <row r="367" spans="1:19" x14ac:dyDescent="0.25">
      <c r="A367" s="13" t="str">
        <f t="shared" ref="A367:A386" si="21">+CONCATENATE(TEXT($H$30,"00000"),TEXT($H$31,"00"),TEXT($H$32,"00"),TEXT($H$33,"0"),TEXT($H$34,"00"),TEXT($H$35,"000"),TEXT($H$36,"0"),TEXT($H$37,"00"),TEXT($H$38,"000"),TEXT($H$39,"00000"),TEXT(C367,"0000"),TEXT(E367,"00"),TEXT($H$40,"00"),TEXT($H$41,"0"),TEXT($H$42,"00"),TEXT($H$43,"000"))</f>
        <v>0000103472050032070000000057310002110058</v>
      </c>
      <c r="C367" s="22">
        <v>5731</v>
      </c>
      <c r="D367" s="31" t="s">
        <v>875</v>
      </c>
      <c r="E367" s="31"/>
      <c r="F367" s="29">
        <f t="shared" si="20"/>
        <v>0</v>
      </c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107"/>
      <c r="S367" s="109"/>
    </row>
    <row r="368" spans="1:19" x14ac:dyDescent="0.25">
      <c r="A368" s="13" t="str">
        <f t="shared" si="21"/>
        <v>0000103472050032070000000057410002110058</v>
      </c>
      <c r="C368" s="22">
        <v>5741</v>
      </c>
      <c r="D368" s="31" t="s">
        <v>876</v>
      </c>
      <c r="E368" s="31"/>
      <c r="F368" s="29">
        <f t="shared" si="20"/>
        <v>0</v>
      </c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107"/>
      <c r="S368" s="109"/>
    </row>
    <row r="369" spans="1:19" x14ac:dyDescent="0.25">
      <c r="A369" s="13" t="str">
        <f t="shared" si="21"/>
        <v>0000103472050032070000000057510002110058</v>
      </c>
      <c r="C369" s="22">
        <v>5751</v>
      </c>
      <c r="D369" s="31" t="s">
        <v>877</v>
      </c>
      <c r="E369" s="31"/>
      <c r="F369" s="29">
        <f t="shared" si="20"/>
        <v>0</v>
      </c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107"/>
      <c r="S369" s="109"/>
    </row>
    <row r="370" spans="1:19" x14ac:dyDescent="0.25">
      <c r="A370" s="13" t="str">
        <f t="shared" si="21"/>
        <v>0000103472050032070000000057610002110058</v>
      </c>
      <c r="C370" s="22">
        <v>5761</v>
      </c>
      <c r="D370" s="31" t="s">
        <v>878</v>
      </c>
      <c r="E370" s="31"/>
      <c r="F370" s="29">
        <f t="shared" si="20"/>
        <v>0</v>
      </c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107"/>
      <c r="S370" s="109"/>
    </row>
    <row r="371" spans="1:19" x14ac:dyDescent="0.25">
      <c r="A371" s="13" t="str">
        <f t="shared" si="21"/>
        <v>0000103472050032070000000057710002110058</v>
      </c>
      <c r="C371" s="22">
        <v>5771</v>
      </c>
      <c r="D371" s="31" t="s">
        <v>879</v>
      </c>
      <c r="E371" s="31"/>
      <c r="F371" s="29">
        <f t="shared" si="20"/>
        <v>0</v>
      </c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107"/>
      <c r="S371" s="109"/>
    </row>
    <row r="372" spans="1:19" x14ac:dyDescent="0.25">
      <c r="A372" s="13" t="str">
        <f t="shared" si="21"/>
        <v>0000103472050032070000000057810002110058</v>
      </c>
      <c r="C372" s="22">
        <v>5781</v>
      </c>
      <c r="D372" s="31" t="s">
        <v>880</v>
      </c>
      <c r="E372" s="31"/>
      <c r="F372" s="29">
        <f t="shared" si="20"/>
        <v>0</v>
      </c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107"/>
      <c r="S372" s="109"/>
    </row>
    <row r="373" spans="1:19" x14ac:dyDescent="0.25">
      <c r="A373" s="13" t="str">
        <f t="shared" si="21"/>
        <v>0000103472050032070000000057910002110058</v>
      </c>
      <c r="C373" s="22">
        <v>5791</v>
      </c>
      <c r="D373" s="31" t="s">
        <v>881</v>
      </c>
      <c r="E373" s="31"/>
      <c r="F373" s="29">
        <f t="shared" si="20"/>
        <v>0</v>
      </c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107"/>
      <c r="S373" s="109"/>
    </row>
    <row r="374" spans="1:19" x14ac:dyDescent="0.25">
      <c r="A374" s="13" t="str">
        <f t="shared" si="21"/>
        <v>0000103472050032070000000058110002110058</v>
      </c>
      <c r="C374" s="22">
        <v>5811</v>
      </c>
      <c r="D374" s="31" t="s">
        <v>882</v>
      </c>
      <c r="E374" s="31"/>
      <c r="F374" s="29">
        <f t="shared" si="20"/>
        <v>0</v>
      </c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107"/>
      <c r="S374" s="109"/>
    </row>
    <row r="375" spans="1:19" x14ac:dyDescent="0.25">
      <c r="A375" s="13" t="str">
        <f t="shared" si="21"/>
        <v>0000103472050032070000000058210002110058</v>
      </c>
      <c r="C375" s="22">
        <v>5821</v>
      </c>
      <c r="D375" s="31" t="s">
        <v>883</v>
      </c>
      <c r="E375" s="31"/>
      <c r="F375" s="29">
        <f t="shared" si="20"/>
        <v>0</v>
      </c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107"/>
      <c r="S375" s="109"/>
    </row>
    <row r="376" spans="1:19" x14ac:dyDescent="0.25">
      <c r="A376" s="13" t="str">
        <f t="shared" si="21"/>
        <v>0000103472050032070000000058310002110058</v>
      </c>
      <c r="C376" s="22">
        <v>5831</v>
      </c>
      <c r="D376" s="31" t="s">
        <v>884</v>
      </c>
      <c r="E376" s="31"/>
      <c r="F376" s="29">
        <f t="shared" si="20"/>
        <v>0</v>
      </c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107"/>
      <c r="S376" s="109"/>
    </row>
    <row r="377" spans="1:19" x14ac:dyDescent="0.25">
      <c r="A377" s="13" t="str">
        <f t="shared" si="21"/>
        <v>0000103472050032070000000058910002110058</v>
      </c>
      <c r="C377" s="22">
        <v>5891</v>
      </c>
      <c r="D377" s="31" t="s">
        <v>885</v>
      </c>
      <c r="E377" s="31"/>
      <c r="F377" s="29">
        <f t="shared" si="20"/>
        <v>0</v>
      </c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107"/>
      <c r="S377" s="109"/>
    </row>
    <row r="378" spans="1:19" x14ac:dyDescent="0.25">
      <c r="A378" s="13" t="str">
        <f t="shared" si="21"/>
        <v>0000103472050032070000000059110002110058</v>
      </c>
      <c r="C378" s="22">
        <v>5911</v>
      </c>
      <c r="D378" s="31" t="s">
        <v>886</v>
      </c>
      <c r="E378" s="31"/>
      <c r="F378" s="29">
        <f t="shared" si="20"/>
        <v>15000</v>
      </c>
      <c r="G378" s="29"/>
      <c r="H378" s="29"/>
      <c r="I378" s="29">
        <v>15000</v>
      </c>
      <c r="J378" s="29"/>
      <c r="K378" s="29"/>
      <c r="L378" s="29"/>
      <c r="M378" s="29"/>
      <c r="N378" s="29"/>
      <c r="O378" s="29"/>
      <c r="P378" s="29"/>
      <c r="Q378" s="29"/>
      <c r="R378" s="107"/>
      <c r="S378" s="109"/>
    </row>
    <row r="379" spans="1:19" x14ac:dyDescent="0.25">
      <c r="A379" s="13" t="str">
        <f t="shared" si="21"/>
        <v>0000103472050032070000000059210002110058</v>
      </c>
      <c r="C379" s="22">
        <v>5921</v>
      </c>
      <c r="D379" s="31" t="s">
        <v>887</v>
      </c>
      <c r="E379" s="31"/>
      <c r="F379" s="29">
        <f t="shared" si="20"/>
        <v>0</v>
      </c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107"/>
      <c r="S379" s="109"/>
    </row>
    <row r="380" spans="1:19" x14ac:dyDescent="0.25">
      <c r="A380" s="13" t="str">
        <f t="shared" si="21"/>
        <v>0000103472050032070000000059310002110058</v>
      </c>
      <c r="C380" s="22">
        <v>5931</v>
      </c>
      <c r="D380" s="31" t="s">
        <v>888</v>
      </c>
      <c r="E380" s="31"/>
      <c r="F380" s="29">
        <f t="shared" si="20"/>
        <v>0</v>
      </c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107"/>
      <c r="S380" s="109"/>
    </row>
    <row r="381" spans="1:19" x14ac:dyDescent="0.25">
      <c r="A381" s="13" t="str">
        <f t="shared" si="21"/>
        <v>0000103472050032070000000059410002110058</v>
      </c>
      <c r="C381" s="22">
        <v>5941</v>
      </c>
      <c r="D381" s="31" t="s">
        <v>889</v>
      </c>
      <c r="E381" s="31"/>
      <c r="F381" s="29">
        <f t="shared" si="20"/>
        <v>0</v>
      </c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107"/>
      <c r="S381" s="109"/>
    </row>
    <row r="382" spans="1:19" x14ac:dyDescent="0.25">
      <c r="A382" s="13" t="str">
        <f t="shared" si="21"/>
        <v>0000103472050032070000000059510002110058</v>
      </c>
      <c r="C382" s="22">
        <v>5951</v>
      </c>
      <c r="D382" s="31" t="s">
        <v>890</v>
      </c>
      <c r="E382" s="31"/>
      <c r="F382" s="29">
        <f t="shared" si="20"/>
        <v>0</v>
      </c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107"/>
      <c r="S382" s="109"/>
    </row>
    <row r="383" spans="1:19" x14ac:dyDescent="0.25">
      <c r="A383" s="13" t="str">
        <f t="shared" si="21"/>
        <v>0000103472050032070000000059610002110058</v>
      </c>
      <c r="C383" s="22">
        <v>5961</v>
      </c>
      <c r="D383" s="31" t="s">
        <v>891</v>
      </c>
      <c r="E383" s="31"/>
      <c r="F383" s="29">
        <f t="shared" si="20"/>
        <v>0</v>
      </c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107"/>
      <c r="S383" s="109"/>
    </row>
    <row r="384" spans="1:19" x14ac:dyDescent="0.25">
      <c r="A384" s="13" t="str">
        <f t="shared" si="21"/>
        <v>0000103472050032070000000059710002110058</v>
      </c>
      <c r="C384" s="22">
        <v>5971</v>
      </c>
      <c r="D384" s="31" t="s">
        <v>892</v>
      </c>
      <c r="E384" s="31"/>
      <c r="F384" s="29">
        <f t="shared" si="20"/>
        <v>0</v>
      </c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107"/>
      <c r="S384" s="109"/>
    </row>
    <row r="385" spans="1:19" x14ac:dyDescent="0.25">
      <c r="A385" s="13" t="str">
        <f t="shared" si="21"/>
        <v>0000103472050032070000000059810002110058</v>
      </c>
      <c r="C385" s="22">
        <v>5981</v>
      </c>
      <c r="D385" s="31" t="s">
        <v>893</v>
      </c>
      <c r="E385" s="31"/>
      <c r="F385" s="29">
        <f t="shared" si="20"/>
        <v>0</v>
      </c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107"/>
      <c r="S385" s="109"/>
    </row>
    <row r="386" spans="1:19" x14ac:dyDescent="0.25">
      <c r="A386" s="13" t="str">
        <f t="shared" si="21"/>
        <v>0000103472050032070000000059910002110058</v>
      </c>
      <c r="C386" s="22">
        <v>5991</v>
      </c>
      <c r="D386" s="31" t="s">
        <v>894</v>
      </c>
      <c r="E386" s="31"/>
      <c r="F386" s="29">
        <f t="shared" si="20"/>
        <v>0</v>
      </c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107"/>
      <c r="S386" s="109"/>
    </row>
    <row r="387" spans="1:19" ht="15" x14ac:dyDescent="0.25">
      <c r="C387" s="27"/>
      <c r="D387" s="28"/>
      <c r="E387" s="28" t="s">
        <v>32</v>
      </c>
      <c r="F387" s="65">
        <f t="shared" ref="F387:R387" si="22">SUM(F335:F386)</f>
        <v>906000</v>
      </c>
      <c r="G387" s="66">
        <f t="shared" si="22"/>
        <v>0</v>
      </c>
      <c r="H387" s="66">
        <f t="shared" si="22"/>
        <v>0</v>
      </c>
      <c r="I387" s="66">
        <f t="shared" si="22"/>
        <v>906000</v>
      </c>
      <c r="J387" s="66">
        <f t="shared" si="22"/>
        <v>0</v>
      </c>
      <c r="K387" s="66">
        <f t="shared" si="22"/>
        <v>0</v>
      </c>
      <c r="L387" s="66">
        <f t="shared" si="22"/>
        <v>0</v>
      </c>
      <c r="M387" s="66">
        <f t="shared" si="22"/>
        <v>0</v>
      </c>
      <c r="N387" s="66">
        <f t="shared" si="22"/>
        <v>0</v>
      </c>
      <c r="O387" s="66">
        <f t="shared" si="22"/>
        <v>0</v>
      </c>
      <c r="P387" s="66">
        <f t="shared" si="22"/>
        <v>0</v>
      </c>
      <c r="Q387" s="66">
        <f t="shared" si="22"/>
        <v>0</v>
      </c>
      <c r="R387" s="108">
        <f t="shared" si="22"/>
        <v>0</v>
      </c>
      <c r="S387" s="109"/>
    </row>
    <row r="388" spans="1:19" ht="22.5" customHeight="1" x14ac:dyDescent="0.25">
      <c r="C388" s="27"/>
      <c r="D388" s="28"/>
      <c r="E388" s="28" t="s">
        <v>968</v>
      </c>
      <c r="F388" s="65">
        <f t="shared" ref="F388:R388" si="23">+SUM(F47:F387)/2</f>
        <v>4896142.3295</v>
      </c>
      <c r="G388" s="66">
        <f t="shared" si="23"/>
        <v>155000</v>
      </c>
      <c r="H388" s="66">
        <f t="shared" si="23"/>
        <v>205883.33299999998</v>
      </c>
      <c r="I388" s="66">
        <f t="shared" si="23"/>
        <v>1628633.3333000001</v>
      </c>
      <c r="J388" s="66">
        <f t="shared" si="23"/>
        <v>274633.3333</v>
      </c>
      <c r="K388" s="66">
        <f t="shared" si="23"/>
        <v>104383.3333</v>
      </c>
      <c r="L388" s="66">
        <f t="shared" si="23"/>
        <v>99883.333299999998</v>
      </c>
      <c r="M388" s="66">
        <f t="shared" si="23"/>
        <v>107133.3333</v>
      </c>
      <c r="N388" s="66">
        <f t="shared" si="23"/>
        <v>2055192.33</v>
      </c>
      <c r="O388" s="66">
        <f t="shared" si="23"/>
        <v>194300</v>
      </c>
      <c r="P388" s="66">
        <f t="shared" si="23"/>
        <v>29800</v>
      </c>
      <c r="Q388" s="66">
        <f t="shared" si="23"/>
        <v>39300</v>
      </c>
      <c r="R388" s="108">
        <f t="shared" si="23"/>
        <v>2000</v>
      </c>
      <c r="S388" s="109"/>
    </row>
  </sheetData>
  <protectedRanges>
    <protectedRange sqref="D2:I3" name="Rango2"/>
    <protectedRange sqref="D19:D21 G335:R386 C108:E165 C169:E254 C257:E332 C335:E386 D22:K25 F11:K21 F26:K27 D26:D27 G108:R166 G257:R332 G169:R254 F10 H10:J10" name="Rango1"/>
    <protectedRange sqref="D10:D18" name="Rango1_1"/>
    <protectedRange sqref="E10:E21 E26:E27" name="Rango1_2"/>
    <protectedRange sqref="G50:R105 C50:E105" name="Rango1_3"/>
    <protectedRange sqref="K10" name="Rango1_4"/>
    <protectedRange sqref="G10" name="Rango1_5"/>
  </protectedRanges>
  <mergeCells count="39">
    <mergeCell ref="C48:C49"/>
    <mergeCell ref="D48:D49"/>
    <mergeCell ref="E48:E49"/>
    <mergeCell ref="F48:F49"/>
    <mergeCell ref="G48:R48"/>
    <mergeCell ref="D40:G40"/>
    <mergeCell ref="D29:G29"/>
    <mergeCell ref="J3:L3"/>
    <mergeCell ref="D42:G42"/>
    <mergeCell ref="D43:G43"/>
    <mergeCell ref="D41:G41"/>
    <mergeCell ref="D30:G30"/>
    <mergeCell ref="D31:G31"/>
    <mergeCell ref="D32:G32"/>
    <mergeCell ref="D33:G33"/>
    <mergeCell ref="D34:G34"/>
    <mergeCell ref="D35:G35"/>
    <mergeCell ref="D36:G36"/>
    <mergeCell ref="H6:H7"/>
    <mergeCell ref="I6:I7"/>
    <mergeCell ref="D37:G37"/>
    <mergeCell ref="D38:G38"/>
    <mergeCell ref="D39:G39"/>
    <mergeCell ref="C26:C27"/>
    <mergeCell ref="C22:C25"/>
    <mergeCell ref="C11:C18"/>
    <mergeCell ref="C19:C21"/>
    <mergeCell ref="C1:L1"/>
    <mergeCell ref="C2:C3"/>
    <mergeCell ref="D2:I3"/>
    <mergeCell ref="C5:C7"/>
    <mergeCell ref="D5:D7"/>
    <mergeCell ref="E5:I5"/>
    <mergeCell ref="J5:J7"/>
    <mergeCell ref="K5:K7"/>
    <mergeCell ref="L5:L7"/>
    <mergeCell ref="E6:E7"/>
    <mergeCell ref="F6:F7"/>
    <mergeCell ref="G6:G7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65"/>
  <sheetViews>
    <sheetView topLeftCell="C8" workbookViewId="0">
      <selection activeCell="E12" sqref="E12"/>
    </sheetView>
  </sheetViews>
  <sheetFormatPr baseColWidth="10" defaultRowHeight="14.25" x14ac:dyDescent="0.25"/>
  <cols>
    <col min="1" max="1" width="11" style="13" hidden="1" customWidth="1"/>
    <col min="2" max="2" width="16.85546875" style="13" hidden="1" customWidth="1"/>
    <col min="3" max="3" width="20.85546875" style="13" customWidth="1"/>
    <col min="4" max="4" width="22.140625" style="13" customWidth="1"/>
    <col min="5" max="5" width="18.140625" style="13" customWidth="1"/>
    <col min="6" max="6" width="13.7109375" style="13" customWidth="1"/>
    <col min="7" max="7" width="21.140625" style="13" customWidth="1"/>
    <col min="8" max="8" width="13.7109375" style="13" customWidth="1"/>
    <col min="9" max="9" width="15.7109375" style="13" customWidth="1"/>
    <col min="10" max="10" width="17.7109375" style="13" customWidth="1"/>
    <col min="11" max="11" width="20.42578125" style="13" customWidth="1"/>
    <col min="12" max="12" width="15.28515625" style="13" customWidth="1"/>
    <col min="13" max="13" width="14.140625" style="13" customWidth="1"/>
    <col min="14" max="14" width="12.28515625" style="13" customWidth="1"/>
    <col min="15" max="15" width="13.7109375" style="13" customWidth="1"/>
    <col min="16" max="16" width="12" style="13" customWidth="1"/>
    <col min="17" max="17" width="12.28515625" style="13" customWidth="1"/>
    <col min="18" max="16384" width="11.42578125" style="13"/>
  </cols>
  <sheetData>
    <row r="2" spans="1:12" x14ac:dyDescent="0.25">
      <c r="C2" s="239" t="s">
        <v>18</v>
      </c>
      <c r="D2" s="200" t="s">
        <v>904</v>
      </c>
      <c r="E2" s="200"/>
      <c r="F2" s="200"/>
      <c r="G2" s="200"/>
      <c r="H2" s="200"/>
      <c r="I2" s="200"/>
    </row>
    <row r="3" spans="1:12" ht="18.75" thickBot="1" x14ac:dyDescent="0.3">
      <c r="A3" s="13">
        <f>+LEN(D2)</f>
        <v>22</v>
      </c>
      <c r="C3" s="240"/>
      <c r="D3" s="200"/>
      <c r="E3" s="200"/>
      <c r="F3" s="200"/>
      <c r="G3" s="200"/>
      <c r="H3" s="200"/>
      <c r="I3" s="200"/>
      <c r="K3" s="267"/>
      <c r="L3" s="267"/>
    </row>
    <row r="4" spans="1:12" ht="27.75" customHeight="1" thickBot="1" x14ac:dyDescent="0.3">
      <c r="C4" s="19"/>
      <c r="D4" s="19"/>
      <c r="E4" s="19"/>
      <c r="F4" s="19"/>
      <c r="G4" s="19"/>
      <c r="H4" s="19"/>
    </row>
    <row r="5" spans="1:12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2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2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2" ht="38.1" customHeight="1" x14ac:dyDescent="0.25">
      <c r="C8" s="114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2" ht="38.1" customHeight="1" x14ac:dyDescent="0.25">
      <c r="C9" s="114" t="s">
        <v>7</v>
      </c>
      <c r="D9" s="8"/>
      <c r="E9" s="171"/>
      <c r="F9" s="171"/>
      <c r="G9" s="171"/>
      <c r="H9" s="171"/>
      <c r="I9" s="171"/>
      <c r="J9" s="10"/>
      <c r="K9" s="10"/>
      <c r="L9" s="15"/>
    </row>
    <row r="10" spans="1:12" ht="66.75" customHeight="1" x14ac:dyDescent="0.25">
      <c r="C10" s="114" t="s">
        <v>51</v>
      </c>
      <c r="D10" s="177" t="str">
        <f>+D2</f>
        <v>PERMANENCIA DE ALUMNOS</v>
      </c>
      <c r="E10" s="119" t="s">
        <v>978</v>
      </c>
      <c r="F10" s="172" t="s">
        <v>1186</v>
      </c>
      <c r="G10" s="172" t="s">
        <v>1187</v>
      </c>
      <c r="H10" s="172" t="s">
        <v>1188</v>
      </c>
      <c r="I10" s="119" t="s">
        <v>1007</v>
      </c>
      <c r="J10" s="176" t="s">
        <v>1183</v>
      </c>
      <c r="K10" s="172" t="s">
        <v>1189</v>
      </c>
      <c r="L10" s="17">
        <f>+E265</f>
        <v>18349237.4089</v>
      </c>
    </row>
    <row r="11" spans="1:12" ht="15.75" x14ac:dyDescent="0.25">
      <c r="B11" s="203" t="s">
        <v>9</v>
      </c>
      <c r="C11" s="219" t="s">
        <v>984</v>
      </c>
      <c r="D11" s="182" t="s">
        <v>1024</v>
      </c>
      <c r="E11" s="172"/>
      <c r="F11" s="172"/>
      <c r="G11" s="172"/>
      <c r="H11" s="172"/>
      <c r="I11" s="172"/>
      <c r="J11" s="178"/>
      <c r="K11" s="21"/>
      <c r="L11" s="68"/>
    </row>
    <row r="12" spans="1:12" ht="15.75" x14ac:dyDescent="0.25">
      <c r="B12" s="203"/>
      <c r="C12" s="220"/>
      <c r="D12" s="182" t="s">
        <v>1025</v>
      </c>
      <c r="E12" s="172"/>
      <c r="F12" s="172"/>
      <c r="G12" s="172"/>
      <c r="H12" s="172"/>
      <c r="I12" s="172"/>
      <c r="J12" s="178"/>
      <c r="K12" s="21"/>
      <c r="L12" s="68"/>
    </row>
    <row r="13" spans="1:12" ht="15.75" x14ac:dyDescent="0.25">
      <c r="B13" s="203"/>
      <c r="C13" s="220"/>
      <c r="D13" s="182" t="s">
        <v>1026</v>
      </c>
      <c r="E13" s="172"/>
      <c r="F13" s="172"/>
      <c r="G13" s="172"/>
      <c r="H13" s="172"/>
      <c r="I13" s="172"/>
      <c r="J13" s="178"/>
      <c r="K13" s="21"/>
      <c r="L13" s="68"/>
    </row>
    <row r="14" spans="1:12" ht="15.75" x14ac:dyDescent="0.25">
      <c r="B14" s="203"/>
      <c r="C14" s="220"/>
      <c r="D14" s="182" t="s">
        <v>1027</v>
      </c>
      <c r="E14" s="172"/>
      <c r="F14" s="172"/>
      <c r="G14" s="172"/>
      <c r="H14" s="172"/>
      <c r="I14" s="172"/>
      <c r="J14" s="178"/>
      <c r="K14" s="39"/>
      <c r="L14" s="68"/>
    </row>
    <row r="15" spans="1:12" ht="15.75" x14ac:dyDescent="0.25">
      <c r="B15" s="203" t="s">
        <v>9</v>
      </c>
      <c r="C15" s="219" t="s">
        <v>1008</v>
      </c>
      <c r="D15" s="182" t="s">
        <v>1028</v>
      </c>
      <c r="E15" s="172"/>
      <c r="F15" s="172"/>
      <c r="G15" s="172"/>
      <c r="H15" s="172"/>
      <c r="I15" s="172"/>
      <c r="J15" s="178"/>
      <c r="K15" s="21"/>
      <c r="L15" s="68"/>
    </row>
    <row r="16" spans="1:12" ht="15.75" x14ac:dyDescent="0.25">
      <c r="B16" s="203"/>
      <c r="C16" s="220"/>
      <c r="D16" s="182" t="s">
        <v>1029</v>
      </c>
      <c r="E16" s="172"/>
      <c r="F16" s="172"/>
      <c r="G16" s="172"/>
      <c r="H16" s="172"/>
      <c r="I16" s="172"/>
      <c r="J16" s="178"/>
      <c r="K16" s="21"/>
      <c r="L16" s="68"/>
    </row>
    <row r="17" spans="2:12" ht="15.75" x14ac:dyDescent="0.25">
      <c r="B17" s="203"/>
      <c r="C17" s="220"/>
      <c r="D17" s="182" t="s">
        <v>1030</v>
      </c>
      <c r="E17" s="172"/>
      <c r="F17" s="172"/>
      <c r="G17" s="172"/>
      <c r="H17" s="172"/>
      <c r="I17" s="172"/>
      <c r="J17" s="178"/>
      <c r="K17" s="21"/>
      <c r="L17" s="68"/>
    </row>
    <row r="18" spans="2:12" ht="15.75" x14ac:dyDescent="0.25">
      <c r="B18" s="203"/>
      <c r="C18" s="220"/>
      <c r="D18" s="182" t="s">
        <v>1031</v>
      </c>
      <c r="E18" s="172"/>
      <c r="F18" s="172"/>
      <c r="G18" s="172"/>
      <c r="H18" s="172"/>
      <c r="I18" s="172"/>
      <c r="J18" s="178"/>
      <c r="K18" s="39"/>
      <c r="L18" s="68"/>
    </row>
    <row r="19" spans="2:12" ht="15.75" x14ac:dyDescent="0.25">
      <c r="B19" s="203" t="s">
        <v>9</v>
      </c>
      <c r="C19" s="219" t="s">
        <v>1009</v>
      </c>
      <c r="D19" s="182" t="s">
        <v>1032</v>
      </c>
      <c r="E19" s="172"/>
      <c r="F19" s="172"/>
      <c r="G19" s="172"/>
      <c r="H19" s="172"/>
      <c r="I19" s="172"/>
      <c r="J19" s="178"/>
      <c r="K19" s="21"/>
      <c r="L19" s="68"/>
    </row>
    <row r="20" spans="2:12" ht="15.75" x14ac:dyDescent="0.25">
      <c r="B20" s="203"/>
      <c r="C20" s="220"/>
      <c r="D20" s="182" t="s">
        <v>1033</v>
      </c>
      <c r="E20" s="172"/>
      <c r="F20" s="172"/>
      <c r="G20" s="172"/>
      <c r="H20" s="172"/>
      <c r="I20" s="172"/>
      <c r="J20" s="178"/>
      <c r="K20" s="21"/>
      <c r="L20" s="68"/>
    </row>
    <row r="21" spans="2:12" ht="15.75" x14ac:dyDescent="0.25">
      <c r="B21" s="203"/>
      <c r="C21" s="220"/>
      <c r="D21" s="182" t="s">
        <v>1034</v>
      </c>
      <c r="E21" s="172"/>
      <c r="F21" s="172"/>
      <c r="G21" s="172"/>
      <c r="H21" s="172"/>
      <c r="I21" s="172"/>
      <c r="J21" s="178"/>
      <c r="K21" s="21"/>
      <c r="L21" s="68"/>
    </row>
    <row r="22" spans="2:12" ht="15.75" x14ac:dyDescent="0.25">
      <c r="B22" s="203" t="s">
        <v>9</v>
      </c>
      <c r="C22" s="219" t="s">
        <v>1010</v>
      </c>
      <c r="D22" s="182" t="s">
        <v>1035</v>
      </c>
      <c r="E22" s="172"/>
      <c r="F22" s="172"/>
      <c r="G22" s="172"/>
      <c r="H22" s="172"/>
      <c r="I22" s="172"/>
      <c r="J22" s="178"/>
      <c r="K22" s="21"/>
      <c r="L22" s="68"/>
    </row>
    <row r="23" spans="2:12" ht="15.75" x14ac:dyDescent="0.25">
      <c r="B23" s="203"/>
      <c r="C23" s="220"/>
      <c r="D23" s="182" t="s">
        <v>1036</v>
      </c>
      <c r="E23" s="172"/>
      <c r="F23" s="172"/>
      <c r="G23" s="172"/>
      <c r="H23" s="172"/>
      <c r="I23" s="172"/>
      <c r="J23" s="178"/>
      <c r="K23" s="21"/>
      <c r="L23" s="68"/>
    </row>
    <row r="24" spans="2:12" ht="15.75" x14ac:dyDescent="0.25">
      <c r="B24" s="203"/>
      <c r="C24" s="220"/>
      <c r="D24" s="182" t="s">
        <v>1037</v>
      </c>
      <c r="E24" s="172"/>
      <c r="F24" s="172"/>
      <c r="G24" s="172"/>
      <c r="H24" s="172"/>
      <c r="I24" s="172"/>
      <c r="J24" s="178"/>
      <c r="K24" s="21"/>
      <c r="L24" s="68"/>
    </row>
    <row r="25" spans="2:12" ht="15.75" x14ac:dyDescent="0.25">
      <c r="B25" s="203" t="s">
        <v>9</v>
      </c>
      <c r="C25" s="219" t="s">
        <v>1011</v>
      </c>
      <c r="D25" s="182" t="s">
        <v>1038</v>
      </c>
      <c r="E25" s="172"/>
      <c r="F25" s="172"/>
      <c r="G25" s="172"/>
      <c r="H25" s="172"/>
      <c r="I25" s="172"/>
      <c r="J25" s="178"/>
      <c r="K25" s="21"/>
      <c r="L25" s="68"/>
    </row>
    <row r="26" spans="2:12" ht="15.75" x14ac:dyDescent="0.25">
      <c r="B26" s="203"/>
      <c r="C26" s="220"/>
      <c r="D26" s="182" t="s">
        <v>1039</v>
      </c>
      <c r="E26" s="172"/>
      <c r="F26" s="172"/>
      <c r="G26" s="172"/>
      <c r="H26" s="172"/>
      <c r="I26" s="172"/>
      <c r="J26" s="178"/>
      <c r="K26" s="21"/>
      <c r="L26" s="68"/>
    </row>
    <row r="27" spans="2:12" ht="15.75" x14ac:dyDescent="0.25">
      <c r="B27" s="203"/>
      <c r="C27" s="220"/>
      <c r="D27" s="182" t="s">
        <v>1040</v>
      </c>
      <c r="E27" s="172"/>
      <c r="F27" s="172"/>
      <c r="G27" s="172"/>
      <c r="H27" s="172"/>
      <c r="I27" s="172"/>
      <c r="J27" s="178"/>
      <c r="K27" s="21"/>
      <c r="L27" s="68"/>
    </row>
    <row r="28" spans="2:12" ht="15.75" x14ac:dyDescent="0.25">
      <c r="B28" s="203"/>
      <c r="C28" s="220"/>
      <c r="D28" s="182" t="s">
        <v>1041</v>
      </c>
      <c r="E28" s="172"/>
      <c r="F28" s="172"/>
      <c r="G28" s="172"/>
      <c r="H28" s="172"/>
      <c r="I28" s="172"/>
      <c r="J28" s="178"/>
      <c r="K28" s="39"/>
      <c r="L28" s="68"/>
    </row>
    <row r="29" spans="2:12" ht="15.75" x14ac:dyDescent="0.25">
      <c r="B29" s="203" t="s">
        <v>9</v>
      </c>
      <c r="C29" s="219" t="s">
        <v>1012</v>
      </c>
      <c r="D29" s="182" t="s">
        <v>1042</v>
      </c>
      <c r="E29" s="172"/>
      <c r="F29" s="172"/>
      <c r="G29" s="172"/>
      <c r="H29" s="172"/>
      <c r="I29" s="172"/>
      <c r="J29" s="178"/>
      <c r="K29" s="21"/>
      <c r="L29" s="68"/>
    </row>
    <row r="30" spans="2:12" ht="15.75" x14ac:dyDescent="0.25">
      <c r="B30" s="203"/>
      <c r="C30" s="220"/>
      <c r="D30" s="182" t="s">
        <v>1043</v>
      </c>
      <c r="E30" s="172"/>
      <c r="F30" s="172"/>
      <c r="G30" s="172"/>
      <c r="H30" s="172"/>
      <c r="I30" s="172"/>
      <c r="J30" s="178"/>
      <c r="K30" s="21"/>
      <c r="L30" s="68"/>
    </row>
    <row r="31" spans="2:12" ht="15.75" x14ac:dyDescent="0.25">
      <c r="B31" s="203"/>
      <c r="C31" s="220"/>
      <c r="D31" s="182" t="s">
        <v>1044</v>
      </c>
      <c r="E31" s="172"/>
      <c r="F31" s="172"/>
      <c r="G31" s="172"/>
      <c r="H31" s="172"/>
      <c r="I31" s="172"/>
      <c r="J31" s="178"/>
      <c r="K31" s="21"/>
      <c r="L31" s="68"/>
    </row>
    <row r="32" spans="2:12" ht="15.75" x14ac:dyDescent="0.25">
      <c r="B32" s="203"/>
      <c r="C32" s="220"/>
      <c r="D32" s="182" t="s">
        <v>1045</v>
      </c>
      <c r="E32" s="172"/>
      <c r="F32" s="172"/>
      <c r="G32" s="172"/>
      <c r="H32" s="172"/>
      <c r="I32" s="172"/>
      <c r="J32" s="178"/>
      <c r="K32" s="21"/>
      <c r="L32" s="68"/>
    </row>
    <row r="33" spans="2:12" ht="15.75" x14ac:dyDescent="0.25">
      <c r="B33" s="203"/>
      <c r="C33" s="220"/>
      <c r="D33" s="182" t="s">
        <v>1046</v>
      </c>
      <c r="E33" s="172"/>
      <c r="F33" s="172"/>
      <c r="G33" s="172"/>
      <c r="H33" s="172"/>
      <c r="I33" s="172"/>
      <c r="J33" s="178"/>
      <c r="K33" s="21"/>
      <c r="L33" s="68"/>
    </row>
    <row r="34" spans="2:12" ht="15.75" x14ac:dyDescent="0.25">
      <c r="B34" s="203"/>
      <c r="C34" s="220"/>
      <c r="D34" s="182" t="s">
        <v>1047</v>
      </c>
      <c r="E34" s="172"/>
      <c r="F34" s="172"/>
      <c r="G34" s="172"/>
      <c r="H34" s="172"/>
      <c r="I34" s="172"/>
      <c r="J34" s="178"/>
      <c r="K34" s="39"/>
      <c r="L34" s="68"/>
    </row>
    <row r="35" spans="2:12" ht="15.75" x14ac:dyDescent="0.25">
      <c r="B35" s="203"/>
      <c r="C35" s="221"/>
      <c r="D35" s="182" t="s">
        <v>1048</v>
      </c>
      <c r="E35" s="169"/>
      <c r="F35" s="169"/>
      <c r="G35" s="169"/>
      <c r="H35" s="169"/>
      <c r="I35" s="169"/>
      <c r="J35" s="10"/>
      <c r="K35" s="39"/>
      <c r="L35" s="68"/>
    </row>
    <row r="36" spans="2:12" ht="15.75" x14ac:dyDescent="0.25">
      <c r="B36" s="203" t="s">
        <v>9</v>
      </c>
      <c r="C36" s="219" t="s">
        <v>1013</v>
      </c>
      <c r="D36" s="184" t="s">
        <v>1049</v>
      </c>
      <c r="E36" s="172"/>
      <c r="F36" s="172"/>
      <c r="G36" s="172"/>
      <c r="H36" s="172"/>
      <c r="I36" s="172"/>
      <c r="J36" s="178"/>
      <c r="K36" s="21"/>
      <c r="L36" s="68"/>
    </row>
    <row r="37" spans="2:12" ht="15.75" x14ac:dyDescent="0.25">
      <c r="B37" s="203"/>
      <c r="C37" s="220"/>
      <c r="D37" s="182" t="s">
        <v>1050</v>
      </c>
      <c r="E37" s="172"/>
      <c r="F37" s="172"/>
      <c r="G37" s="172"/>
      <c r="H37" s="172"/>
      <c r="I37" s="172"/>
      <c r="J37" s="178"/>
      <c r="K37" s="21"/>
      <c r="L37" s="68"/>
    </row>
    <row r="38" spans="2:12" ht="15.75" x14ac:dyDescent="0.25">
      <c r="B38" s="203"/>
      <c r="C38" s="220"/>
      <c r="D38" s="182" t="s">
        <v>1051</v>
      </c>
      <c r="E38" s="172"/>
      <c r="F38" s="172"/>
      <c r="G38" s="172"/>
      <c r="H38" s="172"/>
      <c r="I38" s="172"/>
      <c r="J38" s="178"/>
      <c r="K38" s="21"/>
      <c r="L38" s="68"/>
    </row>
    <row r="39" spans="2:12" ht="15.75" x14ac:dyDescent="0.25">
      <c r="B39" s="203"/>
      <c r="C39" s="220"/>
      <c r="D39" s="182" t="s">
        <v>1052</v>
      </c>
      <c r="E39" s="172"/>
      <c r="F39" s="172"/>
      <c r="G39" s="172"/>
      <c r="H39" s="172"/>
      <c r="I39" s="172"/>
      <c r="J39" s="178"/>
      <c r="K39" s="39"/>
      <c r="L39" s="68"/>
    </row>
    <row r="40" spans="2:12" ht="15.75" x14ac:dyDescent="0.25">
      <c r="B40" s="203"/>
      <c r="C40" s="221"/>
      <c r="D40" s="182" t="s">
        <v>1053</v>
      </c>
      <c r="E40" s="169"/>
      <c r="F40" s="169"/>
      <c r="G40" s="169"/>
      <c r="H40" s="169"/>
      <c r="I40" s="169"/>
      <c r="J40" s="10"/>
      <c r="K40" s="39"/>
      <c r="L40" s="68"/>
    </row>
    <row r="41" spans="2:12" ht="15.75" x14ac:dyDescent="0.25">
      <c r="B41" s="203" t="s">
        <v>9</v>
      </c>
      <c r="C41" s="219" t="s">
        <v>1014</v>
      </c>
      <c r="D41" s="182" t="s">
        <v>1054</v>
      </c>
      <c r="E41" s="172"/>
      <c r="F41" s="172"/>
      <c r="G41" s="172"/>
      <c r="H41" s="172"/>
      <c r="I41" s="172"/>
      <c r="J41" s="178"/>
      <c r="K41" s="21"/>
      <c r="L41" s="68"/>
    </row>
    <row r="42" spans="2:12" ht="15.75" x14ac:dyDescent="0.25">
      <c r="B42" s="203"/>
      <c r="C42" s="220"/>
      <c r="D42" s="182" t="s">
        <v>1055</v>
      </c>
      <c r="E42" s="172"/>
      <c r="F42" s="172"/>
      <c r="G42" s="172"/>
      <c r="H42" s="172"/>
      <c r="I42" s="172"/>
      <c r="J42" s="178"/>
      <c r="K42" s="21"/>
      <c r="L42" s="68"/>
    </row>
    <row r="43" spans="2:12" ht="15.75" x14ac:dyDescent="0.25">
      <c r="B43" s="203"/>
      <c r="C43" s="220"/>
      <c r="D43" s="182" t="s">
        <v>1056</v>
      </c>
      <c r="E43" s="172"/>
      <c r="F43" s="172"/>
      <c r="G43" s="172"/>
      <c r="H43" s="172"/>
      <c r="I43" s="172"/>
      <c r="J43" s="178"/>
      <c r="K43" s="21"/>
      <c r="L43" s="68"/>
    </row>
    <row r="44" spans="2:12" ht="15.75" x14ac:dyDescent="0.25">
      <c r="B44" s="203"/>
      <c r="C44" s="220"/>
      <c r="D44" s="182" t="s">
        <v>1057</v>
      </c>
      <c r="E44" s="172"/>
      <c r="F44" s="172"/>
      <c r="G44" s="172"/>
      <c r="H44" s="172"/>
      <c r="I44" s="172"/>
      <c r="J44" s="178"/>
      <c r="K44" s="21"/>
      <c r="L44" s="68"/>
    </row>
    <row r="45" spans="2:12" ht="15.75" x14ac:dyDescent="0.25">
      <c r="B45" s="203"/>
      <c r="C45" s="220"/>
      <c r="D45" s="182" t="s">
        <v>1058</v>
      </c>
      <c r="E45" s="172"/>
      <c r="F45" s="172"/>
      <c r="G45" s="172"/>
      <c r="H45" s="172"/>
      <c r="I45" s="172"/>
      <c r="J45" s="178"/>
      <c r="K45" s="21"/>
      <c r="L45" s="68"/>
    </row>
    <row r="46" spans="2:12" ht="15.75" x14ac:dyDescent="0.25">
      <c r="B46" s="203"/>
      <c r="C46" s="220"/>
      <c r="D46" s="182" t="s">
        <v>1059</v>
      </c>
      <c r="E46" s="172"/>
      <c r="F46" s="172"/>
      <c r="G46" s="172"/>
      <c r="H46" s="172"/>
      <c r="I46" s="172"/>
      <c r="J46" s="178"/>
      <c r="K46" s="21"/>
      <c r="L46" s="68"/>
    </row>
    <row r="47" spans="2:12" ht="15.75" x14ac:dyDescent="0.25">
      <c r="B47" s="203"/>
      <c r="C47" s="220"/>
      <c r="D47" s="182" t="s">
        <v>1060</v>
      </c>
      <c r="E47" s="172"/>
      <c r="F47" s="172"/>
      <c r="G47" s="172"/>
      <c r="H47" s="172"/>
      <c r="I47" s="172"/>
      <c r="J47" s="178"/>
      <c r="K47" s="39"/>
      <c r="L47" s="68"/>
    </row>
    <row r="48" spans="2:12" ht="15.75" x14ac:dyDescent="0.2">
      <c r="B48" s="168"/>
      <c r="C48" s="263" t="s">
        <v>1016</v>
      </c>
      <c r="D48" s="185" t="s">
        <v>1061</v>
      </c>
      <c r="E48" s="172"/>
      <c r="F48" s="172"/>
      <c r="G48" s="172"/>
      <c r="H48" s="172"/>
      <c r="I48" s="172"/>
      <c r="J48" s="178"/>
      <c r="K48" s="39"/>
      <c r="L48" s="68"/>
    </row>
    <row r="49" spans="2:12" ht="15.75" x14ac:dyDescent="0.25">
      <c r="B49" s="168"/>
      <c r="C49" s="263"/>
      <c r="D49" s="182" t="s">
        <v>1062</v>
      </c>
      <c r="E49" s="172"/>
      <c r="F49" s="172"/>
      <c r="G49" s="172"/>
      <c r="H49" s="172"/>
      <c r="I49" s="172"/>
      <c r="J49" s="178"/>
      <c r="K49" s="39"/>
      <c r="L49" s="68"/>
    </row>
    <row r="50" spans="2:12" ht="15.75" x14ac:dyDescent="0.25">
      <c r="B50" s="168"/>
      <c r="C50" s="263"/>
      <c r="D50" s="182" t="s">
        <v>1063</v>
      </c>
      <c r="E50" s="172"/>
      <c r="F50" s="172"/>
      <c r="G50" s="172"/>
      <c r="H50" s="172"/>
      <c r="I50" s="172"/>
      <c r="J50" s="178"/>
      <c r="K50" s="39"/>
      <c r="L50" s="68"/>
    </row>
    <row r="51" spans="2:12" ht="15.75" x14ac:dyDescent="0.25">
      <c r="B51" s="168"/>
      <c r="C51" s="263"/>
      <c r="D51" s="182" t="s">
        <v>1064</v>
      </c>
      <c r="E51" s="172"/>
      <c r="F51" s="172"/>
      <c r="G51" s="172"/>
      <c r="H51" s="172"/>
      <c r="I51" s="172"/>
      <c r="J51" s="178"/>
      <c r="K51" s="39"/>
      <c r="L51" s="68"/>
    </row>
    <row r="52" spans="2:12" ht="15.75" x14ac:dyDescent="0.25">
      <c r="B52" s="168"/>
      <c r="C52" s="263"/>
      <c r="D52" s="182" t="s">
        <v>1065</v>
      </c>
      <c r="E52" s="172"/>
      <c r="F52" s="172"/>
      <c r="G52" s="172"/>
      <c r="H52" s="172"/>
      <c r="I52" s="172"/>
      <c r="J52" s="178"/>
      <c r="K52" s="39"/>
      <c r="L52" s="68"/>
    </row>
    <row r="53" spans="2:12" ht="15.75" x14ac:dyDescent="0.25">
      <c r="B53" s="168"/>
      <c r="C53" s="263"/>
      <c r="D53" s="182" t="s">
        <v>1066</v>
      </c>
      <c r="E53" s="172"/>
      <c r="F53" s="172"/>
      <c r="G53" s="172"/>
      <c r="H53" s="172"/>
      <c r="I53" s="172"/>
      <c r="J53" s="178"/>
      <c r="K53" s="39"/>
      <c r="L53" s="68"/>
    </row>
    <row r="54" spans="2:12" ht="15.75" x14ac:dyDescent="0.25">
      <c r="B54" s="168"/>
      <c r="C54" s="263"/>
      <c r="D54" s="182" t="s">
        <v>1067</v>
      </c>
      <c r="E54" s="172"/>
      <c r="F54" s="172"/>
      <c r="G54" s="172"/>
      <c r="H54" s="172"/>
      <c r="I54" s="172"/>
      <c r="J54" s="178"/>
      <c r="K54" s="39"/>
      <c r="L54" s="68"/>
    </row>
    <row r="55" spans="2:12" ht="15.75" x14ac:dyDescent="0.25">
      <c r="B55" s="168"/>
      <c r="C55" s="263"/>
      <c r="D55" s="182" t="s">
        <v>1068</v>
      </c>
      <c r="E55" s="172"/>
      <c r="F55" s="172"/>
      <c r="G55" s="172"/>
      <c r="H55" s="172"/>
      <c r="I55" s="172"/>
      <c r="J55" s="178"/>
      <c r="K55" s="39"/>
      <c r="L55" s="68"/>
    </row>
    <row r="56" spans="2:12" ht="15.75" x14ac:dyDescent="0.25">
      <c r="B56" s="168"/>
      <c r="C56" s="263"/>
      <c r="D56" s="182" t="s">
        <v>1069</v>
      </c>
      <c r="E56" s="172"/>
      <c r="F56" s="172"/>
      <c r="G56" s="172"/>
      <c r="H56" s="172"/>
      <c r="I56" s="172"/>
      <c r="J56" s="178"/>
      <c r="K56" s="39"/>
      <c r="L56" s="68"/>
    </row>
    <row r="57" spans="2:12" ht="15.75" x14ac:dyDescent="0.25">
      <c r="B57" s="168"/>
      <c r="C57" s="263"/>
      <c r="D57" s="182" t="s">
        <v>1070</v>
      </c>
      <c r="E57" s="172"/>
      <c r="F57" s="172"/>
      <c r="G57" s="172"/>
      <c r="H57" s="172"/>
      <c r="I57" s="172"/>
      <c r="J57" s="178"/>
      <c r="K57" s="39"/>
      <c r="L57" s="68"/>
    </row>
    <row r="58" spans="2:12" ht="15.75" x14ac:dyDescent="0.25">
      <c r="B58" s="168"/>
      <c r="C58" s="263"/>
      <c r="D58" s="182" t="s">
        <v>1071</v>
      </c>
      <c r="E58" s="172"/>
      <c r="F58" s="172"/>
      <c r="G58" s="172"/>
      <c r="H58" s="172"/>
      <c r="I58" s="172"/>
      <c r="J58" s="178"/>
      <c r="K58" s="39"/>
      <c r="L58" s="68"/>
    </row>
    <row r="59" spans="2:12" ht="15.75" x14ac:dyDescent="0.25">
      <c r="B59" s="168"/>
      <c r="C59" s="263"/>
      <c r="D59" s="182" t="s">
        <v>1072</v>
      </c>
      <c r="E59" s="172"/>
      <c r="F59" s="172"/>
      <c r="G59" s="172"/>
      <c r="H59" s="172"/>
      <c r="I59" s="172"/>
      <c r="J59" s="178"/>
      <c r="K59" s="39"/>
      <c r="L59" s="68"/>
    </row>
    <row r="60" spans="2:12" ht="15.75" x14ac:dyDescent="0.25">
      <c r="B60" s="168"/>
      <c r="C60" s="263"/>
      <c r="D60" s="182" t="s">
        <v>1073</v>
      </c>
      <c r="E60" s="172"/>
      <c r="F60" s="172"/>
      <c r="G60" s="172"/>
      <c r="H60" s="172"/>
      <c r="I60" s="172"/>
      <c r="J60" s="178"/>
      <c r="K60" s="39"/>
      <c r="L60" s="68"/>
    </row>
    <row r="61" spans="2:12" ht="15.75" x14ac:dyDescent="0.25">
      <c r="B61" s="203" t="s">
        <v>9</v>
      </c>
      <c r="C61" s="219" t="s">
        <v>1015</v>
      </c>
      <c r="D61" s="182" t="s">
        <v>1074</v>
      </c>
      <c r="E61" s="172"/>
      <c r="F61" s="172"/>
      <c r="G61" s="172"/>
      <c r="H61" s="172"/>
      <c r="I61" s="172"/>
      <c r="J61" s="178"/>
      <c r="K61" s="21"/>
      <c r="L61" s="68"/>
    </row>
    <row r="62" spans="2:12" ht="15.75" x14ac:dyDescent="0.25">
      <c r="B62" s="203"/>
      <c r="C62" s="220"/>
      <c r="D62" s="182" t="s">
        <v>1075</v>
      </c>
      <c r="E62" s="172"/>
      <c r="F62" s="172"/>
      <c r="G62" s="172"/>
      <c r="H62" s="172"/>
      <c r="I62" s="172"/>
      <c r="J62" s="178"/>
      <c r="K62" s="21"/>
      <c r="L62" s="68"/>
    </row>
    <row r="63" spans="2:12" ht="15.75" x14ac:dyDescent="0.25">
      <c r="B63" s="203"/>
      <c r="C63" s="220"/>
      <c r="D63" s="182" t="s">
        <v>1076</v>
      </c>
      <c r="E63" s="172"/>
      <c r="F63" s="172"/>
      <c r="G63" s="172"/>
      <c r="H63" s="172"/>
      <c r="I63" s="172"/>
      <c r="J63" s="178"/>
      <c r="K63" s="21"/>
      <c r="L63" s="68"/>
    </row>
    <row r="64" spans="2:12" ht="15.75" x14ac:dyDescent="0.25">
      <c r="B64" s="203"/>
      <c r="C64" s="220"/>
      <c r="D64" s="182" t="s">
        <v>1077</v>
      </c>
      <c r="E64" s="172"/>
      <c r="F64" s="172"/>
      <c r="G64" s="172"/>
      <c r="H64" s="172"/>
      <c r="I64" s="172"/>
      <c r="J64" s="178"/>
      <c r="K64" s="21"/>
      <c r="L64" s="68"/>
    </row>
    <row r="65" spans="2:12" ht="15.75" x14ac:dyDescent="0.25">
      <c r="B65" s="203"/>
      <c r="C65" s="220"/>
      <c r="D65" s="182" t="s">
        <v>1081</v>
      </c>
      <c r="E65" s="172"/>
      <c r="F65" s="172"/>
      <c r="G65" s="172"/>
      <c r="H65" s="172"/>
      <c r="I65" s="172"/>
      <c r="J65" s="178"/>
      <c r="K65" s="21"/>
      <c r="L65" s="68"/>
    </row>
    <row r="66" spans="2:12" ht="15.75" x14ac:dyDescent="0.25">
      <c r="B66" s="203"/>
      <c r="C66" s="220"/>
      <c r="D66" s="182" t="s">
        <v>1078</v>
      </c>
      <c r="E66" s="172"/>
      <c r="F66" s="172"/>
      <c r="G66" s="172"/>
      <c r="H66" s="172"/>
      <c r="I66" s="172"/>
      <c r="J66" s="178"/>
      <c r="K66" s="21"/>
      <c r="L66" s="68"/>
    </row>
    <row r="67" spans="2:12" ht="15.75" x14ac:dyDescent="0.25">
      <c r="B67" s="203"/>
      <c r="C67" s="220"/>
      <c r="D67" s="182" t="s">
        <v>1079</v>
      </c>
      <c r="E67" s="172"/>
      <c r="F67" s="172"/>
      <c r="G67" s="172"/>
      <c r="H67" s="172"/>
      <c r="I67" s="172"/>
      <c r="J67" s="178"/>
      <c r="K67" s="39"/>
      <c r="L67" s="68"/>
    </row>
    <row r="68" spans="2:12" ht="15.75" x14ac:dyDescent="0.25">
      <c r="B68" s="203"/>
      <c r="C68" s="221"/>
      <c r="D68" s="182" t="s">
        <v>1080</v>
      </c>
      <c r="E68" s="169"/>
      <c r="F68" s="169"/>
      <c r="G68" s="169"/>
      <c r="H68" s="169"/>
      <c r="I68" s="169"/>
      <c r="J68" s="10"/>
      <c r="K68" s="39"/>
      <c r="L68" s="68"/>
    </row>
    <row r="69" spans="2:12" ht="15.75" x14ac:dyDescent="0.25">
      <c r="B69" s="203" t="s">
        <v>9</v>
      </c>
      <c r="C69" s="219" t="s">
        <v>1017</v>
      </c>
      <c r="D69" s="182" t="s">
        <v>1082</v>
      </c>
      <c r="E69" s="172"/>
      <c r="F69" s="172"/>
      <c r="G69" s="172"/>
      <c r="H69" s="172"/>
      <c r="I69" s="172"/>
      <c r="J69" s="178"/>
      <c r="K69" s="21"/>
      <c r="L69" s="68"/>
    </row>
    <row r="70" spans="2:12" ht="15.75" x14ac:dyDescent="0.25">
      <c r="B70" s="203"/>
      <c r="C70" s="220"/>
      <c r="D70" s="182" t="s">
        <v>1083</v>
      </c>
      <c r="E70" s="172"/>
      <c r="F70" s="172"/>
      <c r="G70" s="172"/>
      <c r="H70" s="172"/>
      <c r="I70" s="172"/>
      <c r="J70" s="178"/>
      <c r="K70" s="21"/>
      <c r="L70" s="68"/>
    </row>
    <row r="71" spans="2:12" ht="15.75" x14ac:dyDescent="0.25">
      <c r="B71" s="203"/>
      <c r="C71" s="220"/>
      <c r="D71" s="182" t="s">
        <v>1084</v>
      </c>
      <c r="E71" s="172"/>
      <c r="F71" s="172"/>
      <c r="G71" s="172"/>
      <c r="H71" s="172"/>
      <c r="I71" s="172"/>
      <c r="J71" s="178"/>
      <c r="K71" s="21"/>
      <c r="L71" s="68"/>
    </row>
    <row r="72" spans="2:12" ht="15.75" x14ac:dyDescent="0.25">
      <c r="B72" s="203"/>
      <c r="C72" s="220"/>
      <c r="D72" s="182" t="s">
        <v>1085</v>
      </c>
      <c r="E72" s="172"/>
      <c r="F72" s="172"/>
      <c r="G72" s="172"/>
      <c r="H72" s="172"/>
      <c r="I72" s="172"/>
      <c r="J72" s="178"/>
      <c r="K72" s="21"/>
      <c r="L72" s="68"/>
    </row>
    <row r="73" spans="2:12" ht="15.75" x14ac:dyDescent="0.25">
      <c r="B73" s="203"/>
      <c r="C73" s="220"/>
      <c r="D73" s="182" t="s">
        <v>1086</v>
      </c>
      <c r="E73" s="172"/>
      <c r="F73" s="172"/>
      <c r="G73" s="172"/>
      <c r="H73" s="172"/>
      <c r="I73" s="172"/>
      <c r="J73" s="178"/>
      <c r="K73" s="21"/>
      <c r="L73" s="68"/>
    </row>
    <row r="74" spans="2:12" ht="15.75" x14ac:dyDescent="0.25">
      <c r="B74" s="203"/>
      <c r="C74" s="220"/>
      <c r="D74" s="182" t="s">
        <v>1087</v>
      </c>
      <c r="E74" s="172"/>
      <c r="F74" s="172"/>
      <c r="G74" s="172"/>
      <c r="H74" s="172"/>
      <c r="I74" s="172"/>
      <c r="J74" s="178"/>
      <c r="K74" s="21"/>
      <c r="L74" s="68"/>
    </row>
    <row r="75" spans="2:12" ht="15.75" x14ac:dyDescent="0.25">
      <c r="B75" s="203"/>
      <c r="C75" s="220"/>
      <c r="D75" s="182" t="s">
        <v>1088</v>
      </c>
      <c r="E75" s="172"/>
      <c r="F75" s="172"/>
      <c r="G75" s="172"/>
      <c r="H75" s="172"/>
      <c r="I75" s="172"/>
      <c r="J75" s="178"/>
      <c r="K75" s="39"/>
      <c r="L75" s="68"/>
    </row>
    <row r="76" spans="2:12" ht="15.75" x14ac:dyDescent="0.25">
      <c r="B76" s="203"/>
      <c r="C76" s="221"/>
      <c r="D76" s="182" t="s">
        <v>1089</v>
      </c>
      <c r="E76" s="169"/>
      <c r="F76" s="169"/>
      <c r="G76" s="169"/>
      <c r="H76" s="169"/>
      <c r="I76" s="169"/>
      <c r="J76" s="10"/>
      <c r="K76" s="39"/>
      <c r="L76" s="68"/>
    </row>
    <row r="77" spans="2:12" ht="15.75" x14ac:dyDescent="0.25">
      <c r="B77" s="168"/>
      <c r="C77" s="219" t="s">
        <v>1018</v>
      </c>
      <c r="D77" s="182" t="s">
        <v>1090</v>
      </c>
      <c r="E77" s="169"/>
      <c r="F77" s="169"/>
      <c r="G77" s="169"/>
      <c r="H77" s="169"/>
      <c r="I77" s="169"/>
      <c r="J77" s="178"/>
      <c r="K77" s="39"/>
      <c r="L77" s="68"/>
    </row>
    <row r="78" spans="2:12" ht="15.75" x14ac:dyDescent="0.25">
      <c r="B78" s="168"/>
      <c r="C78" s="220"/>
      <c r="D78" s="182" t="s">
        <v>1091</v>
      </c>
      <c r="E78" s="169"/>
      <c r="F78" s="169"/>
      <c r="G78" s="169"/>
      <c r="H78" s="169"/>
      <c r="I78" s="169"/>
      <c r="J78" s="178"/>
      <c r="K78" s="39"/>
      <c r="L78" s="68"/>
    </row>
    <row r="79" spans="2:12" ht="15.75" x14ac:dyDescent="0.25">
      <c r="B79" s="168"/>
      <c r="C79" s="220"/>
      <c r="D79" s="182" t="s">
        <v>1092</v>
      </c>
      <c r="E79" s="169"/>
      <c r="F79" s="169"/>
      <c r="G79" s="169"/>
      <c r="H79" s="169"/>
      <c r="I79" s="169"/>
      <c r="J79" s="178"/>
      <c r="K79" s="39"/>
      <c r="L79" s="68"/>
    </row>
    <row r="80" spans="2:12" ht="15.75" x14ac:dyDescent="0.25">
      <c r="B80" s="168"/>
      <c r="C80" s="220"/>
      <c r="D80" s="182" t="s">
        <v>1093</v>
      </c>
      <c r="E80" s="169"/>
      <c r="F80" s="169"/>
      <c r="G80" s="169"/>
      <c r="H80" s="169"/>
      <c r="I80" s="169"/>
      <c r="J80" s="178"/>
      <c r="K80" s="39"/>
      <c r="L80" s="68"/>
    </row>
    <row r="81" spans="2:12" ht="15.75" x14ac:dyDescent="0.25">
      <c r="B81" s="168"/>
      <c r="C81" s="220"/>
      <c r="D81" s="182" t="s">
        <v>1094</v>
      </c>
      <c r="E81" s="169"/>
      <c r="F81" s="169"/>
      <c r="G81" s="169"/>
      <c r="H81" s="169"/>
      <c r="I81" s="169"/>
      <c r="J81" s="178"/>
      <c r="K81" s="39"/>
      <c r="L81" s="68"/>
    </row>
    <row r="82" spans="2:12" ht="15.75" x14ac:dyDescent="0.25">
      <c r="B82" s="168"/>
      <c r="C82" s="220"/>
      <c r="D82" s="182" t="s">
        <v>1095</v>
      </c>
      <c r="E82" s="169"/>
      <c r="F82" s="169"/>
      <c r="G82" s="169"/>
      <c r="H82" s="169"/>
      <c r="I82" s="169"/>
      <c r="J82" s="178"/>
      <c r="K82" s="39"/>
      <c r="L82" s="68"/>
    </row>
    <row r="83" spans="2:12" ht="15.75" x14ac:dyDescent="0.25">
      <c r="B83" s="168"/>
      <c r="C83" s="220"/>
      <c r="D83" s="182" t="s">
        <v>1096</v>
      </c>
      <c r="E83" s="169"/>
      <c r="F83" s="169"/>
      <c r="G83" s="169"/>
      <c r="H83" s="169"/>
      <c r="I83" s="169"/>
      <c r="J83" s="178"/>
      <c r="K83" s="39"/>
      <c r="L83" s="68"/>
    </row>
    <row r="84" spans="2:12" ht="15.75" x14ac:dyDescent="0.25">
      <c r="B84" s="168"/>
      <c r="C84" s="220"/>
      <c r="D84" s="182" t="s">
        <v>1097</v>
      </c>
      <c r="E84" s="169"/>
      <c r="F84" s="169"/>
      <c r="G84" s="169"/>
      <c r="H84" s="169"/>
      <c r="I84" s="169"/>
      <c r="J84" s="178"/>
      <c r="K84" s="39"/>
      <c r="L84" s="68"/>
    </row>
    <row r="85" spans="2:12" ht="15.75" customHeight="1" x14ac:dyDescent="0.25">
      <c r="B85" s="203" t="s">
        <v>9</v>
      </c>
      <c r="C85" s="220"/>
      <c r="D85" s="182" t="s">
        <v>1098</v>
      </c>
      <c r="E85" s="172"/>
      <c r="F85" s="172"/>
      <c r="G85" s="172"/>
      <c r="H85" s="172"/>
      <c r="I85" s="172"/>
      <c r="J85" s="178"/>
      <c r="K85" s="21"/>
      <c r="L85" s="68"/>
    </row>
    <row r="86" spans="2:12" ht="15.75" x14ac:dyDescent="0.25">
      <c r="B86" s="203"/>
      <c r="C86" s="220"/>
      <c r="D86" s="182" t="s">
        <v>1099</v>
      </c>
      <c r="E86" s="172"/>
      <c r="F86" s="172"/>
      <c r="G86" s="172"/>
      <c r="H86" s="172"/>
      <c r="I86" s="172"/>
      <c r="J86" s="178"/>
      <c r="K86" s="21"/>
      <c r="L86" s="68"/>
    </row>
    <row r="87" spans="2:12" ht="15.75" x14ac:dyDescent="0.25">
      <c r="B87" s="203"/>
      <c r="C87" s="220"/>
      <c r="D87" s="182" t="s">
        <v>1100</v>
      </c>
      <c r="E87" s="172"/>
      <c r="F87" s="172"/>
      <c r="G87" s="172"/>
      <c r="H87" s="172"/>
      <c r="I87" s="172"/>
      <c r="J87" s="178"/>
      <c r="K87" s="21"/>
      <c r="L87" s="68"/>
    </row>
    <row r="88" spans="2:12" ht="15.75" x14ac:dyDescent="0.25">
      <c r="B88" s="203"/>
      <c r="C88" s="220"/>
      <c r="D88" s="182" t="s">
        <v>1101</v>
      </c>
      <c r="E88" s="172"/>
      <c r="F88" s="172"/>
      <c r="G88" s="172"/>
      <c r="H88" s="172"/>
      <c r="I88" s="172"/>
      <c r="J88" s="178"/>
      <c r="K88" s="39"/>
      <c r="L88" s="68"/>
    </row>
    <row r="89" spans="2:12" ht="15.75" x14ac:dyDescent="0.25">
      <c r="B89" s="203"/>
      <c r="C89" s="221"/>
      <c r="D89" s="182" t="s">
        <v>1102</v>
      </c>
      <c r="E89" s="169"/>
      <c r="F89" s="169"/>
      <c r="G89" s="169"/>
      <c r="H89" s="169"/>
      <c r="I89" s="169"/>
      <c r="J89" s="10"/>
      <c r="K89" s="39"/>
      <c r="L89" s="68"/>
    </row>
    <row r="90" spans="2:12" ht="15.75" customHeight="1" x14ac:dyDescent="0.25">
      <c r="B90" s="203" t="s">
        <v>9</v>
      </c>
      <c r="C90" s="219" t="s">
        <v>1019</v>
      </c>
      <c r="D90" s="182" t="s">
        <v>1103</v>
      </c>
      <c r="E90" s="172"/>
      <c r="F90" s="172"/>
      <c r="G90" s="172"/>
      <c r="H90" s="172"/>
      <c r="I90" s="172"/>
      <c r="J90" s="178"/>
      <c r="K90" s="21"/>
      <c r="L90" s="68"/>
    </row>
    <row r="91" spans="2:12" ht="15.75" x14ac:dyDescent="0.25">
      <c r="B91" s="203"/>
      <c r="C91" s="220"/>
      <c r="D91" s="182" t="s">
        <v>1104</v>
      </c>
      <c r="E91" s="172"/>
      <c r="F91" s="172"/>
      <c r="G91" s="172"/>
      <c r="H91" s="172"/>
      <c r="I91" s="172"/>
      <c r="J91" s="178"/>
      <c r="K91" s="21"/>
      <c r="L91" s="68"/>
    </row>
    <row r="92" spans="2:12" ht="15.75" x14ac:dyDescent="0.25">
      <c r="B92" s="203"/>
      <c r="C92" s="220"/>
      <c r="D92" s="182" t="s">
        <v>1105</v>
      </c>
      <c r="E92" s="172"/>
      <c r="F92" s="172"/>
      <c r="G92" s="172"/>
      <c r="H92" s="172"/>
      <c r="I92" s="172"/>
      <c r="J92" s="178"/>
      <c r="K92" s="21"/>
      <c r="L92" s="68"/>
    </row>
    <row r="93" spans="2:12" ht="15.75" x14ac:dyDescent="0.25">
      <c r="B93" s="203"/>
      <c r="C93" s="220"/>
      <c r="D93" s="182" t="s">
        <v>1106</v>
      </c>
      <c r="E93" s="172"/>
      <c r="F93" s="172"/>
      <c r="G93" s="172"/>
      <c r="H93" s="172"/>
      <c r="I93" s="172"/>
      <c r="J93" s="178"/>
      <c r="K93" s="21"/>
      <c r="L93" s="68"/>
    </row>
    <row r="94" spans="2:12" ht="15.75" x14ac:dyDescent="0.25">
      <c r="B94" s="203"/>
      <c r="C94" s="220"/>
      <c r="D94" s="182" t="s">
        <v>1107</v>
      </c>
      <c r="E94" s="172"/>
      <c r="F94" s="172"/>
      <c r="G94" s="172"/>
      <c r="H94" s="172"/>
      <c r="I94" s="172"/>
      <c r="J94" s="178"/>
      <c r="K94" s="21"/>
      <c r="L94" s="68"/>
    </row>
    <row r="95" spans="2:12" ht="15.75" x14ac:dyDescent="0.25">
      <c r="B95" s="203"/>
      <c r="C95" s="220"/>
      <c r="D95" s="182" t="s">
        <v>1108</v>
      </c>
      <c r="E95" s="172"/>
      <c r="F95" s="172"/>
      <c r="G95" s="172"/>
      <c r="H95" s="172"/>
      <c r="I95" s="172"/>
      <c r="J95" s="178"/>
      <c r="K95" s="21"/>
      <c r="L95" s="68"/>
    </row>
    <row r="96" spans="2:12" ht="15.75" x14ac:dyDescent="0.25">
      <c r="B96" s="203"/>
      <c r="C96" s="220"/>
      <c r="D96" s="182" t="s">
        <v>1109</v>
      </c>
      <c r="E96" s="172"/>
      <c r="F96" s="172"/>
      <c r="G96" s="172"/>
      <c r="H96" s="172"/>
      <c r="I96" s="172"/>
      <c r="J96" s="178"/>
      <c r="K96" s="39"/>
      <c r="L96" s="68"/>
    </row>
    <row r="97" spans="2:12" ht="15.75" x14ac:dyDescent="0.25">
      <c r="B97" s="203"/>
      <c r="C97" s="220"/>
      <c r="D97" s="182" t="s">
        <v>1110</v>
      </c>
      <c r="E97" s="169"/>
      <c r="F97" s="169"/>
      <c r="G97" s="169"/>
      <c r="H97" s="169"/>
      <c r="I97" s="169"/>
      <c r="J97" s="10"/>
      <c r="K97" s="39"/>
      <c r="L97" s="68"/>
    </row>
    <row r="98" spans="2:12" ht="15.75" x14ac:dyDescent="0.25">
      <c r="B98" s="168"/>
      <c r="C98" s="220"/>
      <c r="D98" s="182" t="s">
        <v>1111</v>
      </c>
      <c r="E98" s="169"/>
      <c r="F98" s="169"/>
      <c r="G98" s="169"/>
      <c r="H98" s="169"/>
      <c r="I98" s="169"/>
      <c r="J98" s="178"/>
      <c r="K98" s="39"/>
      <c r="L98" s="68"/>
    </row>
    <row r="99" spans="2:12" ht="15.75" x14ac:dyDescent="0.25">
      <c r="B99" s="168"/>
      <c r="C99" s="220"/>
      <c r="D99" s="182" t="s">
        <v>1112</v>
      </c>
      <c r="E99" s="169"/>
      <c r="F99" s="169"/>
      <c r="G99" s="169"/>
      <c r="H99" s="169"/>
      <c r="I99" s="169"/>
      <c r="J99" s="178"/>
      <c r="K99" s="39"/>
      <c r="L99" s="68"/>
    </row>
    <row r="100" spans="2:12" ht="15.75" x14ac:dyDescent="0.25">
      <c r="B100" s="168"/>
      <c r="C100" s="220"/>
      <c r="D100" s="182" t="s">
        <v>1113</v>
      </c>
      <c r="E100" s="169"/>
      <c r="F100" s="169"/>
      <c r="G100" s="169"/>
      <c r="H100" s="169"/>
      <c r="I100" s="169"/>
      <c r="J100" s="178"/>
      <c r="K100" s="39"/>
      <c r="L100" s="68"/>
    </row>
    <row r="101" spans="2:12" ht="15.75" x14ac:dyDescent="0.25">
      <c r="B101" s="168"/>
      <c r="C101" s="220"/>
      <c r="D101" s="182" t="s">
        <v>1114</v>
      </c>
      <c r="E101" s="169"/>
      <c r="F101" s="169"/>
      <c r="G101" s="169"/>
      <c r="H101" s="169"/>
      <c r="I101" s="169"/>
      <c r="J101" s="178"/>
      <c r="K101" s="39"/>
      <c r="L101" s="68"/>
    </row>
    <row r="102" spans="2:12" ht="15.75" x14ac:dyDescent="0.25">
      <c r="B102" s="168"/>
      <c r="C102" s="220"/>
      <c r="D102" s="182" t="s">
        <v>1115</v>
      </c>
      <c r="E102" s="169"/>
      <c r="F102" s="169"/>
      <c r="G102" s="169"/>
      <c r="H102" s="169"/>
      <c r="I102" s="169"/>
      <c r="J102" s="178"/>
      <c r="K102" s="39"/>
      <c r="L102" s="68"/>
    </row>
    <row r="103" spans="2:12" ht="15.75" x14ac:dyDescent="0.25">
      <c r="B103" s="168"/>
      <c r="C103" s="221"/>
      <c r="D103" s="182" t="s">
        <v>1116</v>
      </c>
      <c r="E103" s="169"/>
      <c r="F103" s="169"/>
      <c r="G103" s="169"/>
      <c r="H103" s="169"/>
      <c r="I103" s="169"/>
      <c r="J103" s="178"/>
      <c r="K103" s="39"/>
      <c r="L103" s="68"/>
    </row>
    <row r="104" spans="2:12" ht="15.75" x14ac:dyDescent="0.25">
      <c r="B104" s="203" t="s">
        <v>9</v>
      </c>
      <c r="C104" s="219" t="s">
        <v>1020</v>
      </c>
      <c r="D104" s="182" t="s">
        <v>1117</v>
      </c>
      <c r="E104" s="172"/>
      <c r="F104" s="172"/>
      <c r="G104" s="172"/>
      <c r="H104" s="172"/>
      <c r="I104" s="172"/>
      <c r="J104" s="178"/>
      <c r="K104" s="21"/>
      <c r="L104" s="68"/>
    </row>
    <row r="105" spans="2:12" ht="15.75" x14ac:dyDescent="0.25">
      <c r="B105" s="203"/>
      <c r="C105" s="220"/>
      <c r="D105" s="182" t="s">
        <v>1118</v>
      </c>
      <c r="E105" s="172"/>
      <c r="F105" s="172"/>
      <c r="G105" s="172"/>
      <c r="H105" s="172"/>
      <c r="I105" s="172"/>
      <c r="J105" s="178"/>
      <c r="K105" s="21"/>
      <c r="L105" s="68"/>
    </row>
    <row r="106" spans="2:12" ht="15.75" x14ac:dyDescent="0.25">
      <c r="B106" s="203"/>
      <c r="C106" s="220"/>
      <c r="D106" s="182" t="s">
        <v>1119</v>
      </c>
      <c r="E106" s="172"/>
      <c r="F106" s="172"/>
      <c r="G106" s="172"/>
      <c r="H106" s="172"/>
      <c r="I106" s="172"/>
      <c r="J106" s="178"/>
      <c r="K106" s="21"/>
      <c r="L106" s="68"/>
    </row>
    <row r="107" spans="2:12" ht="15.75" x14ac:dyDescent="0.25">
      <c r="B107" s="203"/>
      <c r="C107" s="220"/>
      <c r="D107" s="182" t="s">
        <v>1120</v>
      </c>
      <c r="E107" s="172"/>
      <c r="F107" s="172"/>
      <c r="G107" s="172"/>
      <c r="H107" s="172"/>
      <c r="I107" s="172"/>
      <c r="J107" s="178"/>
      <c r="K107" s="21"/>
      <c r="L107" s="68"/>
    </row>
    <row r="108" spans="2:12" ht="15.75" x14ac:dyDescent="0.25">
      <c r="B108" s="203"/>
      <c r="C108" s="220"/>
      <c r="D108" s="182" t="s">
        <v>1121</v>
      </c>
      <c r="E108" s="172"/>
      <c r="F108" s="172"/>
      <c r="G108" s="172"/>
      <c r="H108" s="172"/>
      <c r="I108" s="172"/>
      <c r="J108" s="178"/>
      <c r="K108" s="39"/>
      <c r="L108" s="68"/>
    </row>
    <row r="109" spans="2:12" ht="15.75" x14ac:dyDescent="0.25">
      <c r="B109" s="203"/>
      <c r="C109" s="221"/>
      <c r="D109" s="182" t="s">
        <v>1122</v>
      </c>
      <c r="E109" s="169"/>
      <c r="F109" s="169"/>
      <c r="G109" s="169"/>
      <c r="H109" s="169"/>
      <c r="I109" s="169"/>
      <c r="J109" s="10"/>
      <c r="K109" s="39"/>
      <c r="L109" s="68"/>
    </row>
    <row r="110" spans="2:12" ht="15.75" x14ac:dyDescent="0.25">
      <c r="B110" s="203" t="s">
        <v>9</v>
      </c>
      <c r="C110" s="219" t="s">
        <v>1021</v>
      </c>
      <c r="D110" s="182" t="s">
        <v>1123</v>
      </c>
      <c r="E110" s="172"/>
      <c r="F110" s="172"/>
      <c r="G110" s="172"/>
      <c r="H110" s="172"/>
      <c r="I110" s="172"/>
      <c r="J110" s="178"/>
      <c r="K110" s="21"/>
      <c r="L110" s="68"/>
    </row>
    <row r="111" spans="2:12" ht="15.75" x14ac:dyDescent="0.25">
      <c r="B111" s="203"/>
      <c r="C111" s="220"/>
      <c r="D111" s="182" t="s">
        <v>1124</v>
      </c>
      <c r="E111" s="172"/>
      <c r="F111" s="172"/>
      <c r="G111" s="172"/>
      <c r="H111" s="172"/>
      <c r="I111" s="172"/>
      <c r="J111" s="178"/>
      <c r="K111" s="21"/>
      <c r="L111" s="68"/>
    </row>
    <row r="112" spans="2:12" ht="15.75" x14ac:dyDescent="0.25">
      <c r="B112" s="203"/>
      <c r="C112" s="220"/>
      <c r="D112" s="182" t="s">
        <v>1125</v>
      </c>
      <c r="E112" s="172"/>
      <c r="F112" s="172"/>
      <c r="G112" s="172"/>
      <c r="H112" s="172"/>
      <c r="I112" s="172"/>
      <c r="J112" s="178"/>
      <c r="K112" s="21"/>
      <c r="L112" s="68"/>
    </row>
    <row r="113" spans="2:17" ht="15.75" x14ac:dyDescent="0.25">
      <c r="B113" s="203"/>
      <c r="C113" s="220"/>
      <c r="D113" s="182" t="s">
        <v>1126</v>
      </c>
      <c r="E113" s="172"/>
      <c r="F113" s="172"/>
      <c r="G113" s="172"/>
      <c r="H113" s="172"/>
      <c r="I113" s="172"/>
      <c r="J113" s="178"/>
      <c r="K113" s="39"/>
      <c r="L113" s="68"/>
    </row>
    <row r="114" spans="2:17" ht="15.75" x14ac:dyDescent="0.25">
      <c r="B114" s="203"/>
      <c r="C114" s="221"/>
      <c r="D114" s="182" t="s">
        <v>1127</v>
      </c>
      <c r="E114" s="169"/>
      <c r="F114" s="169"/>
      <c r="G114" s="169"/>
      <c r="H114" s="169"/>
      <c r="I114" s="169"/>
      <c r="J114" s="10"/>
      <c r="K114" s="39"/>
      <c r="L114" s="68"/>
    </row>
    <row r="115" spans="2:17" ht="15.75" x14ac:dyDescent="0.25">
      <c r="B115" s="203" t="s">
        <v>9</v>
      </c>
      <c r="C115" s="219" t="s">
        <v>1022</v>
      </c>
      <c r="D115" s="182" t="s">
        <v>1128</v>
      </c>
      <c r="E115" s="172"/>
      <c r="F115" s="172"/>
      <c r="G115" s="172"/>
      <c r="H115" s="172"/>
      <c r="I115" s="172"/>
      <c r="J115" s="178"/>
      <c r="K115" s="21"/>
      <c r="L115" s="68"/>
    </row>
    <row r="116" spans="2:17" ht="15.75" x14ac:dyDescent="0.25">
      <c r="B116" s="203"/>
      <c r="C116" s="220"/>
      <c r="D116" s="182" t="s">
        <v>1129</v>
      </c>
      <c r="E116" s="172"/>
      <c r="F116" s="172"/>
      <c r="G116" s="172"/>
      <c r="H116" s="172"/>
      <c r="I116" s="172"/>
      <c r="J116" s="178"/>
      <c r="K116" s="21"/>
      <c r="L116" s="68"/>
    </row>
    <row r="117" spans="2:17" ht="15.75" x14ac:dyDescent="0.25">
      <c r="B117" s="203"/>
      <c r="C117" s="220"/>
      <c r="D117" s="182" t="s">
        <v>1130</v>
      </c>
      <c r="E117" s="172"/>
      <c r="F117" s="172"/>
      <c r="G117" s="172"/>
      <c r="H117" s="172"/>
      <c r="I117" s="172"/>
      <c r="J117" s="178"/>
      <c r="K117" s="21"/>
      <c r="L117" s="68"/>
    </row>
    <row r="118" spans="2:17" ht="15.75" x14ac:dyDescent="0.25">
      <c r="B118" s="203"/>
      <c r="C118" s="220"/>
      <c r="D118" s="182" t="s">
        <v>1131</v>
      </c>
      <c r="E118" s="172"/>
      <c r="F118" s="172"/>
      <c r="G118" s="172"/>
      <c r="H118" s="172"/>
      <c r="I118" s="172"/>
      <c r="J118" s="178"/>
      <c r="K118" s="21"/>
      <c r="L118" s="68"/>
    </row>
    <row r="119" spans="2:17" ht="15.75" x14ac:dyDescent="0.25">
      <c r="B119" s="203"/>
      <c r="C119" s="220"/>
      <c r="D119" s="182" t="s">
        <v>1132</v>
      </c>
      <c r="E119" s="172"/>
      <c r="F119" s="172"/>
      <c r="G119" s="172"/>
      <c r="H119" s="172"/>
      <c r="I119" s="172"/>
      <c r="J119" s="178"/>
      <c r="K119" s="21"/>
      <c r="L119" s="68"/>
    </row>
    <row r="120" spans="2:17" ht="15.75" x14ac:dyDescent="0.25">
      <c r="B120" s="203"/>
      <c r="C120" s="220"/>
      <c r="D120" s="182" t="s">
        <v>1133</v>
      </c>
      <c r="E120" s="172"/>
      <c r="F120" s="172"/>
      <c r="G120" s="172"/>
      <c r="H120" s="172"/>
      <c r="I120" s="172"/>
      <c r="J120" s="178"/>
      <c r="K120" s="39"/>
      <c r="L120" s="68"/>
    </row>
    <row r="121" spans="2:17" ht="15.75" x14ac:dyDescent="0.25">
      <c r="B121" s="203" t="s">
        <v>9</v>
      </c>
      <c r="C121" s="219" t="s">
        <v>1023</v>
      </c>
      <c r="D121" s="182" t="s">
        <v>1134</v>
      </c>
      <c r="E121" s="172"/>
      <c r="F121" s="172"/>
      <c r="G121" s="172"/>
      <c r="H121" s="172"/>
      <c r="I121" s="172"/>
      <c r="J121" s="178"/>
      <c r="K121" s="21"/>
      <c r="L121" s="68"/>
    </row>
    <row r="122" spans="2:17" ht="15.75" x14ac:dyDescent="0.25">
      <c r="B122" s="203"/>
      <c r="C122" s="220"/>
      <c r="D122" s="182" t="s">
        <v>1135</v>
      </c>
      <c r="E122" s="172"/>
      <c r="F122" s="172"/>
      <c r="G122" s="172"/>
      <c r="H122" s="172"/>
      <c r="I122" s="172"/>
      <c r="J122" s="178"/>
      <c r="K122" s="21"/>
      <c r="L122" s="68"/>
    </row>
    <row r="123" spans="2:17" ht="15.75" x14ac:dyDescent="0.25">
      <c r="B123" s="203"/>
      <c r="C123" s="220"/>
      <c r="D123" s="182" t="s">
        <v>1136</v>
      </c>
      <c r="E123" s="172"/>
      <c r="F123" s="172"/>
      <c r="G123" s="172"/>
      <c r="H123" s="172"/>
      <c r="I123" s="172"/>
      <c r="J123" s="178"/>
      <c r="K123" s="21"/>
      <c r="L123" s="68"/>
    </row>
    <row r="124" spans="2:17" ht="15.75" x14ac:dyDescent="0.25">
      <c r="B124" s="203"/>
      <c r="C124" s="220"/>
      <c r="D124" s="182" t="s">
        <v>1137</v>
      </c>
      <c r="E124" s="172"/>
      <c r="F124" s="172"/>
      <c r="G124" s="172"/>
      <c r="H124" s="172"/>
      <c r="I124" s="172"/>
      <c r="J124" s="178"/>
      <c r="K124" s="39"/>
      <c r="L124" s="68"/>
    </row>
    <row r="125" spans="2:17" ht="15.75" x14ac:dyDescent="0.25">
      <c r="B125" s="203"/>
      <c r="C125" s="221"/>
      <c r="D125" s="182" t="s">
        <v>1138</v>
      </c>
      <c r="E125" s="169"/>
      <c r="F125" s="169"/>
      <c r="G125" s="169"/>
      <c r="H125" s="169"/>
      <c r="I125" s="169"/>
      <c r="J125" s="10"/>
      <c r="K125" s="39"/>
      <c r="L125" s="68"/>
    </row>
    <row r="126" spans="2:17" ht="38.1" customHeight="1" x14ac:dyDescent="0.25">
      <c r="B126" s="55"/>
      <c r="C126" s="57"/>
      <c r="D126" s="56"/>
      <c r="E126" s="62"/>
      <c r="F126" s="62"/>
      <c r="G126" s="62"/>
      <c r="H126" s="62"/>
      <c r="I126" s="62"/>
      <c r="J126" s="62"/>
      <c r="K126" s="59"/>
      <c r="L126" s="59"/>
      <c r="M126" s="20"/>
      <c r="N126" s="20"/>
      <c r="O126" s="20"/>
      <c r="P126" s="20"/>
      <c r="Q126" s="20"/>
    </row>
    <row r="127" spans="2:17" ht="33" customHeight="1" x14ac:dyDescent="0.25">
      <c r="C127" s="30" t="s">
        <v>31</v>
      </c>
      <c r="D127" s="26"/>
      <c r="E127" s="26"/>
      <c r="F127" s="60"/>
      <c r="G127" s="60"/>
      <c r="H127" s="60"/>
      <c r="I127" s="60"/>
      <c r="J127" s="60"/>
      <c r="K127" s="60"/>
      <c r="L127" s="60"/>
      <c r="M127" s="61"/>
      <c r="N127" s="61"/>
      <c r="O127" s="61"/>
      <c r="P127" s="61"/>
      <c r="Q127" s="61"/>
    </row>
    <row r="128" spans="2:17" ht="19.5" customHeight="1" x14ac:dyDescent="0.25">
      <c r="C128" s="222" t="s">
        <v>52</v>
      </c>
      <c r="D128" s="224" t="s">
        <v>53</v>
      </c>
      <c r="E128" s="226" t="s">
        <v>55</v>
      </c>
      <c r="F128" s="228" t="s">
        <v>54</v>
      </c>
      <c r="G128" s="229"/>
      <c r="H128" s="229"/>
      <c r="I128" s="229"/>
      <c r="J128" s="229"/>
      <c r="K128" s="229"/>
      <c r="L128" s="229"/>
      <c r="M128" s="229"/>
      <c r="N128" s="229"/>
      <c r="O128" s="229"/>
      <c r="P128" s="229"/>
      <c r="Q128" s="230"/>
    </row>
    <row r="129" spans="3:17" ht="19.5" customHeight="1" x14ac:dyDescent="0.25">
      <c r="C129" s="223"/>
      <c r="D129" s="225"/>
      <c r="E129" s="227"/>
      <c r="F129" s="63" t="s">
        <v>19</v>
      </c>
      <c r="G129" s="63" t="s">
        <v>20</v>
      </c>
      <c r="H129" s="63" t="s">
        <v>21</v>
      </c>
      <c r="I129" s="63" t="s">
        <v>22</v>
      </c>
      <c r="J129" s="63" t="s">
        <v>23</v>
      </c>
      <c r="K129" s="63" t="s">
        <v>24</v>
      </c>
      <c r="L129" s="63" t="s">
        <v>25</v>
      </c>
      <c r="M129" s="63" t="s">
        <v>26</v>
      </c>
      <c r="N129" s="63" t="s">
        <v>27</v>
      </c>
      <c r="O129" s="63" t="s">
        <v>28</v>
      </c>
      <c r="P129" s="63" t="s">
        <v>29</v>
      </c>
      <c r="Q129" s="64" t="s">
        <v>30</v>
      </c>
    </row>
    <row r="130" spans="3:17" x14ac:dyDescent="0.25">
      <c r="C130" s="121">
        <v>1131</v>
      </c>
      <c r="D130" s="120" t="s">
        <v>572</v>
      </c>
      <c r="E130" s="29">
        <f t="shared" ref="E130:E148" si="0">+SUM(F130:Q130)</f>
        <v>6573549.1699999981</v>
      </c>
      <c r="F130" s="29">
        <f>6573549.17/12</f>
        <v>547795.76416666666</v>
      </c>
      <c r="G130" s="29">
        <f t="shared" ref="G130:Q130" si="1">6573549.17/12</f>
        <v>547795.76416666666</v>
      </c>
      <c r="H130" s="29">
        <f t="shared" si="1"/>
        <v>547795.76416666666</v>
      </c>
      <c r="I130" s="29">
        <f t="shared" si="1"/>
        <v>547795.76416666666</v>
      </c>
      <c r="J130" s="29">
        <f t="shared" si="1"/>
        <v>547795.76416666666</v>
      </c>
      <c r="K130" s="29">
        <f t="shared" si="1"/>
        <v>547795.76416666666</v>
      </c>
      <c r="L130" s="29">
        <f t="shared" si="1"/>
        <v>547795.76416666666</v>
      </c>
      <c r="M130" s="29">
        <f t="shared" si="1"/>
        <v>547795.76416666666</v>
      </c>
      <c r="N130" s="29">
        <f t="shared" si="1"/>
        <v>547795.76416666666</v>
      </c>
      <c r="O130" s="29">
        <f t="shared" si="1"/>
        <v>547795.76416666666</v>
      </c>
      <c r="P130" s="29">
        <f t="shared" si="1"/>
        <v>547795.76416666666</v>
      </c>
      <c r="Q130" s="29">
        <f t="shared" si="1"/>
        <v>547795.76416666666</v>
      </c>
    </row>
    <row r="131" spans="3:17" ht="22.5" x14ac:dyDescent="0.25">
      <c r="C131" s="121">
        <v>1211</v>
      </c>
      <c r="D131" s="120" t="s">
        <v>918</v>
      </c>
      <c r="E131" s="29">
        <f t="shared" si="0"/>
        <v>70836</v>
      </c>
      <c r="F131" s="29">
        <f>70836/12</f>
        <v>5903</v>
      </c>
      <c r="G131" s="29">
        <f t="shared" ref="G131:Q131" si="2">70836/12</f>
        <v>5903</v>
      </c>
      <c r="H131" s="29">
        <f t="shared" si="2"/>
        <v>5903</v>
      </c>
      <c r="I131" s="29">
        <f t="shared" si="2"/>
        <v>5903</v>
      </c>
      <c r="J131" s="29">
        <f t="shared" si="2"/>
        <v>5903</v>
      </c>
      <c r="K131" s="29">
        <f t="shared" si="2"/>
        <v>5903</v>
      </c>
      <c r="L131" s="29">
        <f t="shared" si="2"/>
        <v>5903</v>
      </c>
      <c r="M131" s="29">
        <f t="shared" si="2"/>
        <v>5903</v>
      </c>
      <c r="N131" s="29">
        <f t="shared" si="2"/>
        <v>5903</v>
      </c>
      <c r="O131" s="29">
        <f t="shared" si="2"/>
        <v>5903</v>
      </c>
      <c r="P131" s="29">
        <f t="shared" si="2"/>
        <v>5903</v>
      </c>
      <c r="Q131" s="29">
        <f t="shared" si="2"/>
        <v>5903</v>
      </c>
    </row>
    <row r="132" spans="3:17" ht="22.5" x14ac:dyDescent="0.25">
      <c r="C132" s="121">
        <v>1311</v>
      </c>
      <c r="D132" s="120" t="s">
        <v>579</v>
      </c>
      <c r="E132" s="29">
        <f t="shared" si="0"/>
        <v>22103.69</v>
      </c>
      <c r="F132" s="29">
        <f>22103.69/12</f>
        <v>1841.9741666666666</v>
      </c>
      <c r="G132" s="29">
        <f t="shared" ref="G132:Q132" si="3">22103.69/12</f>
        <v>1841.9741666666666</v>
      </c>
      <c r="H132" s="29">
        <f t="shared" si="3"/>
        <v>1841.9741666666666</v>
      </c>
      <c r="I132" s="29">
        <f t="shared" si="3"/>
        <v>1841.9741666666666</v>
      </c>
      <c r="J132" s="29">
        <f t="shared" si="3"/>
        <v>1841.9741666666666</v>
      </c>
      <c r="K132" s="29">
        <f t="shared" si="3"/>
        <v>1841.9741666666666</v>
      </c>
      <c r="L132" s="29">
        <f t="shared" si="3"/>
        <v>1841.9741666666666</v>
      </c>
      <c r="M132" s="29">
        <f t="shared" si="3"/>
        <v>1841.9741666666666</v>
      </c>
      <c r="N132" s="29">
        <f t="shared" si="3"/>
        <v>1841.9741666666666</v>
      </c>
      <c r="O132" s="29">
        <f t="shared" si="3"/>
        <v>1841.9741666666666</v>
      </c>
      <c r="P132" s="29">
        <f t="shared" si="3"/>
        <v>1841.9741666666666</v>
      </c>
      <c r="Q132" s="29">
        <f t="shared" si="3"/>
        <v>1841.9741666666666</v>
      </c>
    </row>
    <row r="133" spans="3:17" x14ac:dyDescent="0.25">
      <c r="C133" s="121">
        <v>1321</v>
      </c>
      <c r="D133" s="120" t="s">
        <v>580</v>
      </c>
      <c r="E133" s="29">
        <f t="shared" si="0"/>
        <v>464408.99</v>
      </c>
      <c r="F133" s="29"/>
      <c r="G133" s="29"/>
      <c r="H133" s="29"/>
      <c r="I133" s="29">
        <v>254508.31</v>
      </c>
      <c r="J133" s="29"/>
      <c r="K133" s="29"/>
      <c r="L133" s="29"/>
      <c r="M133" s="29"/>
      <c r="N133" s="29"/>
      <c r="O133" s="29"/>
      <c r="P133" s="29"/>
      <c r="Q133" s="29">
        <v>209900.68</v>
      </c>
    </row>
    <row r="134" spans="3:17" x14ac:dyDescent="0.25">
      <c r="C134" s="121">
        <v>1322</v>
      </c>
      <c r="D134" s="120" t="s">
        <v>581</v>
      </c>
      <c r="E134" s="29">
        <f t="shared" si="0"/>
        <v>948932.21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>
        <v>948932.21</v>
      </c>
    </row>
    <row r="135" spans="3:17" ht="22.5" x14ac:dyDescent="0.25">
      <c r="C135" s="121">
        <v>1343</v>
      </c>
      <c r="D135" s="120" t="s">
        <v>586</v>
      </c>
      <c r="E135" s="29">
        <f t="shared" si="0"/>
        <v>69660</v>
      </c>
      <c r="F135" s="29">
        <f>69660/12</f>
        <v>5805</v>
      </c>
      <c r="G135" s="29">
        <f t="shared" ref="G135:Q135" si="4">69660/12</f>
        <v>5805</v>
      </c>
      <c r="H135" s="29">
        <f t="shared" si="4"/>
        <v>5805</v>
      </c>
      <c r="I135" s="29">
        <f t="shared" si="4"/>
        <v>5805</v>
      </c>
      <c r="J135" s="29">
        <f t="shared" si="4"/>
        <v>5805</v>
      </c>
      <c r="K135" s="29">
        <f t="shared" si="4"/>
        <v>5805</v>
      </c>
      <c r="L135" s="29">
        <f t="shared" si="4"/>
        <v>5805</v>
      </c>
      <c r="M135" s="29">
        <f t="shared" si="4"/>
        <v>5805</v>
      </c>
      <c r="N135" s="29">
        <f t="shared" si="4"/>
        <v>5805</v>
      </c>
      <c r="O135" s="29">
        <f t="shared" si="4"/>
        <v>5805</v>
      </c>
      <c r="P135" s="29">
        <f t="shared" si="4"/>
        <v>5805</v>
      </c>
      <c r="Q135" s="29">
        <f t="shared" si="4"/>
        <v>5805</v>
      </c>
    </row>
    <row r="136" spans="3:17" ht="22.5" x14ac:dyDescent="0.25">
      <c r="C136" s="121">
        <v>1411</v>
      </c>
      <c r="D136" s="120" t="s">
        <v>592</v>
      </c>
      <c r="E136" s="29">
        <f t="shared" si="0"/>
        <v>532603.91</v>
      </c>
      <c r="F136" s="29">
        <f>532603.91/12</f>
        <v>44383.659166666672</v>
      </c>
      <c r="G136" s="29">
        <f t="shared" ref="G136:Q136" si="5">532603.91/12</f>
        <v>44383.659166666672</v>
      </c>
      <c r="H136" s="29">
        <f t="shared" si="5"/>
        <v>44383.659166666672</v>
      </c>
      <c r="I136" s="29">
        <f t="shared" si="5"/>
        <v>44383.659166666672</v>
      </c>
      <c r="J136" s="29">
        <f t="shared" si="5"/>
        <v>44383.659166666672</v>
      </c>
      <c r="K136" s="29">
        <f t="shared" si="5"/>
        <v>44383.659166666672</v>
      </c>
      <c r="L136" s="29">
        <f t="shared" si="5"/>
        <v>44383.659166666672</v>
      </c>
      <c r="M136" s="29">
        <f t="shared" si="5"/>
        <v>44383.659166666672</v>
      </c>
      <c r="N136" s="29">
        <f t="shared" si="5"/>
        <v>44383.659166666672</v>
      </c>
      <c r="O136" s="29">
        <f t="shared" si="5"/>
        <v>44383.659166666672</v>
      </c>
      <c r="P136" s="29">
        <f t="shared" si="5"/>
        <v>44383.659166666672</v>
      </c>
      <c r="Q136" s="29">
        <f t="shared" si="5"/>
        <v>44383.659166666672</v>
      </c>
    </row>
    <row r="137" spans="3:17" x14ac:dyDescent="0.25">
      <c r="C137" s="121">
        <v>1421</v>
      </c>
      <c r="D137" s="120" t="s">
        <v>595</v>
      </c>
      <c r="E137" s="29">
        <f t="shared" si="0"/>
        <v>199726.46000000005</v>
      </c>
      <c r="F137" s="29">
        <f>199726.46/12</f>
        <v>16643.871666666666</v>
      </c>
      <c r="G137" s="29">
        <f t="shared" ref="G137:Q137" si="6">199726.46/12</f>
        <v>16643.871666666666</v>
      </c>
      <c r="H137" s="29">
        <f t="shared" si="6"/>
        <v>16643.871666666666</v>
      </c>
      <c r="I137" s="29">
        <f t="shared" si="6"/>
        <v>16643.871666666666</v>
      </c>
      <c r="J137" s="29">
        <f t="shared" si="6"/>
        <v>16643.871666666666</v>
      </c>
      <c r="K137" s="29">
        <f t="shared" si="6"/>
        <v>16643.871666666666</v>
      </c>
      <c r="L137" s="29">
        <f t="shared" si="6"/>
        <v>16643.871666666666</v>
      </c>
      <c r="M137" s="29">
        <f t="shared" si="6"/>
        <v>16643.871666666666</v>
      </c>
      <c r="N137" s="29">
        <f t="shared" si="6"/>
        <v>16643.871666666666</v>
      </c>
      <c r="O137" s="29">
        <f t="shared" si="6"/>
        <v>16643.871666666666</v>
      </c>
      <c r="P137" s="29">
        <f t="shared" si="6"/>
        <v>16643.871666666666</v>
      </c>
      <c r="Q137" s="29">
        <f t="shared" si="6"/>
        <v>16643.871666666666</v>
      </c>
    </row>
    <row r="138" spans="3:17" x14ac:dyDescent="0.25">
      <c r="C138" s="121">
        <v>1431</v>
      </c>
      <c r="D138" s="120" t="s">
        <v>596</v>
      </c>
      <c r="E138" s="29">
        <f t="shared" si="0"/>
        <v>754866.96999999986</v>
      </c>
      <c r="F138" s="29">
        <f>754866.97/12</f>
        <v>62905.580833333333</v>
      </c>
      <c r="G138" s="29">
        <f t="shared" ref="G138:Q138" si="7">754866.97/12</f>
        <v>62905.580833333333</v>
      </c>
      <c r="H138" s="29">
        <f t="shared" si="7"/>
        <v>62905.580833333333</v>
      </c>
      <c r="I138" s="29">
        <f t="shared" si="7"/>
        <v>62905.580833333333</v>
      </c>
      <c r="J138" s="29">
        <f t="shared" si="7"/>
        <v>62905.580833333333</v>
      </c>
      <c r="K138" s="29">
        <f t="shared" si="7"/>
        <v>62905.580833333333</v>
      </c>
      <c r="L138" s="29">
        <f t="shared" si="7"/>
        <v>62905.580833333333</v>
      </c>
      <c r="M138" s="29">
        <f t="shared" si="7"/>
        <v>62905.580833333333</v>
      </c>
      <c r="N138" s="29">
        <f t="shared" si="7"/>
        <v>62905.580833333333</v>
      </c>
      <c r="O138" s="29">
        <f t="shared" si="7"/>
        <v>62905.580833333333</v>
      </c>
      <c r="P138" s="29">
        <f t="shared" si="7"/>
        <v>62905.580833333333</v>
      </c>
      <c r="Q138" s="29">
        <f t="shared" si="7"/>
        <v>62905.580833333333</v>
      </c>
    </row>
    <row r="139" spans="3:17" ht="22.5" x14ac:dyDescent="0.25">
      <c r="C139" s="121">
        <v>1432</v>
      </c>
      <c r="D139" s="120" t="s">
        <v>919</v>
      </c>
      <c r="E139" s="29">
        <f t="shared" si="0"/>
        <v>133150.97</v>
      </c>
      <c r="F139" s="29">
        <f>133150.97/12</f>
        <v>11095.914166666667</v>
      </c>
      <c r="G139" s="29">
        <f t="shared" ref="G139:Q139" si="8">133150.97/12</f>
        <v>11095.914166666667</v>
      </c>
      <c r="H139" s="29">
        <f t="shared" si="8"/>
        <v>11095.914166666667</v>
      </c>
      <c r="I139" s="29">
        <f t="shared" si="8"/>
        <v>11095.914166666667</v>
      </c>
      <c r="J139" s="29">
        <f t="shared" si="8"/>
        <v>11095.914166666667</v>
      </c>
      <c r="K139" s="29">
        <f t="shared" si="8"/>
        <v>11095.914166666667</v>
      </c>
      <c r="L139" s="29">
        <f t="shared" si="8"/>
        <v>11095.914166666667</v>
      </c>
      <c r="M139" s="29">
        <f t="shared" si="8"/>
        <v>11095.914166666667</v>
      </c>
      <c r="N139" s="29">
        <f t="shared" si="8"/>
        <v>11095.914166666667</v>
      </c>
      <c r="O139" s="29">
        <f t="shared" si="8"/>
        <v>11095.914166666667</v>
      </c>
      <c r="P139" s="29">
        <f t="shared" si="8"/>
        <v>11095.914166666667</v>
      </c>
      <c r="Q139" s="29">
        <f t="shared" si="8"/>
        <v>11095.914166666667</v>
      </c>
    </row>
    <row r="140" spans="3:17" ht="22.5" x14ac:dyDescent="0.25">
      <c r="C140" s="121">
        <v>1442</v>
      </c>
      <c r="D140" s="120" t="s">
        <v>599</v>
      </c>
      <c r="E140" s="29">
        <f t="shared" si="0"/>
        <v>97500.000000000015</v>
      </c>
      <c r="F140" s="29">
        <f>65000/12+32500</f>
        <v>37916.666666666664</v>
      </c>
      <c r="G140" s="29">
        <f t="shared" ref="G140:Q140" si="9">65000/12</f>
        <v>5416.666666666667</v>
      </c>
      <c r="H140" s="29">
        <f t="shared" si="9"/>
        <v>5416.666666666667</v>
      </c>
      <c r="I140" s="29">
        <f t="shared" si="9"/>
        <v>5416.666666666667</v>
      </c>
      <c r="J140" s="29">
        <f t="shared" si="9"/>
        <v>5416.666666666667</v>
      </c>
      <c r="K140" s="29">
        <f t="shared" si="9"/>
        <v>5416.666666666667</v>
      </c>
      <c r="L140" s="29">
        <f t="shared" si="9"/>
        <v>5416.666666666667</v>
      </c>
      <c r="M140" s="29">
        <f t="shared" si="9"/>
        <v>5416.666666666667</v>
      </c>
      <c r="N140" s="29">
        <f t="shared" si="9"/>
        <v>5416.666666666667</v>
      </c>
      <c r="O140" s="29">
        <f t="shared" si="9"/>
        <v>5416.666666666667</v>
      </c>
      <c r="P140" s="29">
        <f t="shared" si="9"/>
        <v>5416.666666666667</v>
      </c>
      <c r="Q140" s="29">
        <f t="shared" si="9"/>
        <v>5416.666666666667</v>
      </c>
    </row>
    <row r="141" spans="3:17" ht="22.5" x14ac:dyDescent="0.25">
      <c r="C141" s="121">
        <v>1521</v>
      </c>
      <c r="D141" s="120" t="s">
        <v>920</v>
      </c>
      <c r="E141" s="29">
        <f t="shared" si="0"/>
        <v>150000</v>
      </c>
      <c r="F141" s="29">
        <v>150000</v>
      </c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121">
        <v>1544</v>
      </c>
      <c r="D142" s="120" t="s">
        <v>609</v>
      </c>
      <c r="E142" s="29">
        <f t="shared" si="0"/>
        <v>192000</v>
      </c>
      <c r="F142" s="29">
        <f>192000/12</f>
        <v>16000</v>
      </c>
      <c r="G142" s="29">
        <f t="shared" ref="G142:Q142" si="10">192000/12</f>
        <v>16000</v>
      </c>
      <c r="H142" s="29">
        <f t="shared" si="10"/>
        <v>16000</v>
      </c>
      <c r="I142" s="29">
        <f t="shared" si="10"/>
        <v>16000</v>
      </c>
      <c r="J142" s="29">
        <f t="shared" si="10"/>
        <v>16000</v>
      </c>
      <c r="K142" s="29">
        <f t="shared" si="10"/>
        <v>16000</v>
      </c>
      <c r="L142" s="29">
        <f t="shared" si="10"/>
        <v>16000</v>
      </c>
      <c r="M142" s="29">
        <f t="shared" si="10"/>
        <v>16000</v>
      </c>
      <c r="N142" s="29">
        <f t="shared" si="10"/>
        <v>16000</v>
      </c>
      <c r="O142" s="29">
        <f t="shared" si="10"/>
        <v>16000</v>
      </c>
      <c r="P142" s="29">
        <f t="shared" si="10"/>
        <v>16000</v>
      </c>
      <c r="Q142" s="29">
        <f t="shared" si="10"/>
        <v>16000</v>
      </c>
    </row>
    <row r="143" spans="3:17" ht="22.5" x14ac:dyDescent="0.25">
      <c r="C143" s="121">
        <v>1611</v>
      </c>
      <c r="D143" s="120" t="s">
        <v>617</v>
      </c>
      <c r="E143" s="29">
        <f t="shared" si="0"/>
        <v>136459.56999999998</v>
      </c>
      <c r="F143" s="29">
        <f>136459.57/12</f>
        <v>11371.630833333335</v>
      </c>
      <c r="G143" s="29">
        <f t="shared" ref="G143:Q143" si="11">136459.57/12</f>
        <v>11371.630833333335</v>
      </c>
      <c r="H143" s="29">
        <f t="shared" si="11"/>
        <v>11371.630833333335</v>
      </c>
      <c r="I143" s="29">
        <f t="shared" si="11"/>
        <v>11371.630833333335</v>
      </c>
      <c r="J143" s="29">
        <f t="shared" si="11"/>
        <v>11371.630833333335</v>
      </c>
      <c r="K143" s="29">
        <f t="shared" si="11"/>
        <v>11371.630833333335</v>
      </c>
      <c r="L143" s="29">
        <f t="shared" si="11"/>
        <v>11371.630833333335</v>
      </c>
      <c r="M143" s="29">
        <f t="shared" si="11"/>
        <v>11371.630833333335</v>
      </c>
      <c r="N143" s="29">
        <f t="shared" si="11"/>
        <v>11371.630833333335</v>
      </c>
      <c r="O143" s="29">
        <f t="shared" si="11"/>
        <v>11371.630833333335</v>
      </c>
      <c r="P143" s="29">
        <f t="shared" si="11"/>
        <v>11371.630833333335</v>
      </c>
      <c r="Q143" s="29">
        <f t="shared" si="11"/>
        <v>11371.630833333335</v>
      </c>
    </row>
    <row r="144" spans="3:17" ht="22.5" x14ac:dyDescent="0.25">
      <c r="C144" s="121">
        <v>1612</v>
      </c>
      <c r="D144" s="120" t="s">
        <v>618</v>
      </c>
      <c r="E144" s="29">
        <f t="shared" si="0"/>
        <v>91248.63999999997</v>
      </c>
      <c r="F144" s="29">
        <f>91248.64/12</f>
        <v>7604.0533333333333</v>
      </c>
      <c r="G144" s="29">
        <f t="shared" ref="G144:Q144" si="12">91248.64/12</f>
        <v>7604.0533333333333</v>
      </c>
      <c r="H144" s="29">
        <f t="shared" si="12"/>
        <v>7604.0533333333333</v>
      </c>
      <c r="I144" s="29">
        <f t="shared" si="12"/>
        <v>7604.0533333333333</v>
      </c>
      <c r="J144" s="29">
        <f t="shared" si="12"/>
        <v>7604.0533333333333</v>
      </c>
      <c r="K144" s="29">
        <f t="shared" si="12"/>
        <v>7604.0533333333333</v>
      </c>
      <c r="L144" s="29">
        <f t="shared" si="12"/>
        <v>7604.0533333333333</v>
      </c>
      <c r="M144" s="29">
        <f t="shared" si="12"/>
        <v>7604.0533333333333</v>
      </c>
      <c r="N144" s="29">
        <f t="shared" si="12"/>
        <v>7604.0533333333333</v>
      </c>
      <c r="O144" s="29">
        <f t="shared" si="12"/>
        <v>7604.0533333333333</v>
      </c>
      <c r="P144" s="29">
        <f t="shared" si="12"/>
        <v>7604.0533333333333</v>
      </c>
      <c r="Q144" s="29">
        <f t="shared" si="12"/>
        <v>7604.0533333333333</v>
      </c>
    </row>
    <row r="145" spans="3:17" x14ac:dyDescent="0.25">
      <c r="C145" s="121">
        <v>1712</v>
      </c>
      <c r="D145" s="120" t="s">
        <v>620</v>
      </c>
      <c r="E145" s="29">
        <f t="shared" si="0"/>
        <v>568311</v>
      </c>
      <c r="F145" s="29">
        <f>568311/12</f>
        <v>47359.25</v>
      </c>
      <c r="G145" s="29">
        <f t="shared" ref="G145:Q145" si="13">568311/12</f>
        <v>47359.25</v>
      </c>
      <c r="H145" s="29">
        <f t="shared" si="13"/>
        <v>47359.25</v>
      </c>
      <c r="I145" s="29">
        <f t="shared" si="13"/>
        <v>47359.25</v>
      </c>
      <c r="J145" s="29">
        <f t="shared" si="13"/>
        <v>47359.25</v>
      </c>
      <c r="K145" s="29">
        <f t="shared" si="13"/>
        <v>47359.25</v>
      </c>
      <c r="L145" s="29">
        <f t="shared" si="13"/>
        <v>47359.25</v>
      </c>
      <c r="M145" s="29">
        <f t="shared" si="13"/>
        <v>47359.25</v>
      </c>
      <c r="N145" s="29">
        <f t="shared" si="13"/>
        <v>47359.25</v>
      </c>
      <c r="O145" s="29">
        <f t="shared" si="13"/>
        <v>47359.25</v>
      </c>
      <c r="P145" s="29">
        <f t="shared" si="13"/>
        <v>47359.25</v>
      </c>
      <c r="Q145" s="29">
        <f t="shared" si="13"/>
        <v>47359.25</v>
      </c>
    </row>
    <row r="146" spans="3:17" x14ac:dyDescent="0.25">
      <c r="C146" s="121">
        <v>1713</v>
      </c>
      <c r="D146" s="120" t="s">
        <v>621</v>
      </c>
      <c r="E146" s="29">
        <f t="shared" si="0"/>
        <v>16944</v>
      </c>
      <c r="F146" s="29">
        <v>1412</v>
      </c>
      <c r="G146" s="29">
        <v>1412</v>
      </c>
      <c r="H146" s="29">
        <v>1412</v>
      </c>
      <c r="I146" s="29">
        <v>1412</v>
      </c>
      <c r="J146" s="29">
        <v>1412</v>
      </c>
      <c r="K146" s="29">
        <v>1412</v>
      </c>
      <c r="L146" s="29">
        <v>1412</v>
      </c>
      <c r="M146" s="29">
        <v>1412</v>
      </c>
      <c r="N146" s="29">
        <v>1412</v>
      </c>
      <c r="O146" s="29">
        <v>1412</v>
      </c>
      <c r="P146" s="29">
        <v>1412</v>
      </c>
      <c r="Q146" s="29">
        <v>1412</v>
      </c>
    </row>
    <row r="147" spans="3:17" ht="22.5" x14ac:dyDescent="0.25">
      <c r="C147" s="121">
        <v>1715</v>
      </c>
      <c r="D147" s="120" t="s">
        <v>623</v>
      </c>
      <c r="E147" s="29">
        <f t="shared" si="0"/>
        <v>169260.13</v>
      </c>
      <c r="F147" s="29">
        <f>169260.13/12</f>
        <v>14105.010833333334</v>
      </c>
      <c r="G147" s="29">
        <f t="shared" ref="G147:Q147" si="14">169260.13/12</f>
        <v>14105.010833333334</v>
      </c>
      <c r="H147" s="29">
        <f t="shared" si="14"/>
        <v>14105.010833333334</v>
      </c>
      <c r="I147" s="29">
        <f t="shared" si="14"/>
        <v>14105.010833333334</v>
      </c>
      <c r="J147" s="29">
        <f t="shared" si="14"/>
        <v>14105.010833333334</v>
      </c>
      <c r="K147" s="29">
        <f t="shared" si="14"/>
        <v>14105.010833333334</v>
      </c>
      <c r="L147" s="29">
        <f t="shared" si="14"/>
        <v>14105.010833333334</v>
      </c>
      <c r="M147" s="29">
        <f t="shared" si="14"/>
        <v>14105.010833333334</v>
      </c>
      <c r="N147" s="29">
        <f t="shared" si="14"/>
        <v>14105.010833333334</v>
      </c>
      <c r="O147" s="29">
        <f t="shared" si="14"/>
        <v>14105.010833333334</v>
      </c>
      <c r="P147" s="29">
        <f t="shared" si="14"/>
        <v>14105.010833333334</v>
      </c>
      <c r="Q147" s="29">
        <f t="shared" si="14"/>
        <v>14105.010833333334</v>
      </c>
    </row>
    <row r="148" spans="3:17" x14ac:dyDescent="0.25">
      <c r="C148" s="121">
        <v>1719</v>
      </c>
      <c r="D148" s="120" t="s">
        <v>627</v>
      </c>
      <c r="E148" s="29">
        <f t="shared" si="0"/>
        <v>168812</v>
      </c>
      <c r="F148" s="29">
        <f>168812/12</f>
        <v>14067.666666666666</v>
      </c>
      <c r="G148" s="29">
        <f t="shared" ref="G148:Q148" si="15">168812/12</f>
        <v>14067.666666666666</v>
      </c>
      <c r="H148" s="29">
        <f t="shared" si="15"/>
        <v>14067.666666666666</v>
      </c>
      <c r="I148" s="29">
        <f t="shared" si="15"/>
        <v>14067.666666666666</v>
      </c>
      <c r="J148" s="29">
        <f t="shared" si="15"/>
        <v>14067.666666666666</v>
      </c>
      <c r="K148" s="29">
        <f t="shared" si="15"/>
        <v>14067.666666666666</v>
      </c>
      <c r="L148" s="29">
        <f t="shared" si="15"/>
        <v>14067.666666666666</v>
      </c>
      <c r="M148" s="29">
        <f t="shared" si="15"/>
        <v>14067.666666666666</v>
      </c>
      <c r="N148" s="29">
        <f t="shared" si="15"/>
        <v>14067.666666666666</v>
      </c>
      <c r="O148" s="29">
        <f t="shared" si="15"/>
        <v>14067.666666666666</v>
      </c>
      <c r="P148" s="29">
        <f t="shared" si="15"/>
        <v>14067.666666666666</v>
      </c>
      <c r="Q148" s="29">
        <f t="shared" si="15"/>
        <v>14067.666666666666</v>
      </c>
    </row>
    <row r="149" spans="3:17" ht="15" x14ac:dyDescent="0.25">
      <c r="C149" s="27"/>
      <c r="D149" s="28" t="s">
        <v>32</v>
      </c>
      <c r="E149" s="65">
        <f t="shared" ref="E149:Q149" si="16">SUM(E130:E148)</f>
        <v>11360373.710000003</v>
      </c>
      <c r="F149" s="66">
        <f t="shared" si="16"/>
        <v>996211.04249999998</v>
      </c>
      <c r="G149" s="66">
        <f t="shared" si="16"/>
        <v>813711.04249999998</v>
      </c>
      <c r="H149" s="66">
        <f t="shared" si="16"/>
        <v>813711.04249999998</v>
      </c>
      <c r="I149" s="66">
        <f t="shared" si="16"/>
        <v>1068219.3525</v>
      </c>
      <c r="J149" s="66">
        <f t="shared" si="16"/>
        <v>813711.04249999998</v>
      </c>
      <c r="K149" s="66">
        <f t="shared" si="16"/>
        <v>813711.04249999998</v>
      </c>
      <c r="L149" s="66">
        <f t="shared" si="16"/>
        <v>813711.04249999998</v>
      </c>
      <c r="M149" s="66">
        <f t="shared" si="16"/>
        <v>813711.04249999998</v>
      </c>
      <c r="N149" s="66">
        <f t="shared" si="16"/>
        <v>813711.04249999998</v>
      </c>
      <c r="O149" s="66">
        <f t="shared" si="16"/>
        <v>813711.04249999998</v>
      </c>
      <c r="P149" s="66">
        <f t="shared" si="16"/>
        <v>813711.04249999998</v>
      </c>
      <c r="Q149" s="67">
        <f t="shared" si="16"/>
        <v>1972543.9324999996</v>
      </c>
    </row>
    <row r="150" spans="3:17" ht="33" customHeight="1" thickBot="1" x14ac:dyDescent="0.3">
      <c r="C150" s="30" t="s">
        <v>33</v>
      </c>
      <c r="D150" s="26"/>
      <c r="E150" s="117"/>
      <c r="F150" s="24"/>
      <c r="G150" s="24"/>
      <c r="H150" s="24"/>
      <c r="I150" s="24"/>
      <c r="J150" s="24"/>
      <c r="K150" s="24"/>
      <c r="L150" s="24"/>
      <c r="M150" s="25"/>
      <c r="N150" s="25"/>
      <c r="O150" s="25"/>
      <c r="P150" s="25"/>
      <c r="Q150" s="25"/>
    </row>
    <row r="151" spans="3:17" ht="22.5" x14ac:dyDescent="0.25">
      <c r="C151" s="122">
        <v>2111</v>
      </c>
      <c r="D151" s="123" t="s">
        <v>628</v>
      </c>
      <c r="E151" s="167">
        <f t="shared" ref="E151:E194" si="17">+SUM(F151:Q151)</f>
        <v>157100</v>
      </c>
      <c r="F151" s="29"/>
      <c r="G151" s="29">
        <f>60000+1000</f>
        <v>61000</v>
      </c>
      <c r="H151" s="29">
        <f>50000+37100+1000</f>
        <v>88100</v>
      </c>
      <c r="I151" s="29">
        <v>1000</v>
      </c>
      <c r="J151" s="29">
        <v>1000</v>
      </c>
      <c r="K151" s="29">
        <v>1000</v>
      </c>
      <c r="L151" s="29">
        <v>1000</v>
      </c>
      <c r="M151" s="29">
        <v>1000</v>
      </c>
      <c r="N151" s="29">
        <v>1000</v>
      </c>
      <c r="O151" s="29">
        <v>1000</v>
      </c>
      <c r="P151" s="29">
        <v>1000</v>
      </c>
      <c r="Q151" s="29"/>
    </row>
    <row r="152" spans="3:17" ht="22.5" x14ac:dyDescent="0.25">
      <c r="C152" s="124">
        <v>2121</v>
      </c>
      <c r="D152" s="125" t="s">
        <v>629</v>
      </c>
      <c r="E152" s="167">
        <f t="shared" si="17"/>
        <v>60000</v>
      </c>
      <c r="F152" s="29"/>
      <c r="G152" s="29">
        <v>60000</v>
      </c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ht="33.75" x14ac:dyDescent="0.25">
      <c r="C153" s="124">
        <v>2141</v>
      </c>
      <c r="D153" s="125" t="s">
        <v>921</v>
      </c>
      <c r="E153" s="190">
        <f t="shared" si="17"/>
        <v>236999.99446666663</v>
      </c>
      <c r="F153" s="29">
        <f>80000/12</f>
        <v>6666.666666666667</v>
      </c>
      <c r="G153" s="29">
        <f>10000+1500+1500+130000+6666.666</f>
        <v>149666.666</v>
      </c>
      <c r="H153" s="29">
        <f>1000+6666.666</f>
        <v>7666.6660000000002</v>
      </c>
      <c r="I153" s="29">
        <f>1000+6666.666</f>
        <v>7666.6660000000002</v>
      </c>
      <c r="J153" s="29">
        <f>4000+1000+6666.666</f>
        <v>11666.666000000001</v>
      </c>
      <c r="K153" s="29">
        <f>1000+6666.666</f>
        <v>7666.6660000000002</v>
      </c>
      <c r="L153" s="29">
        <f>1000+6666.666</f>
        <v>7666.6660000000002</v>
      </c>
      <c r="M153" s="29">
        <f>1000+6666.6666</f>
        <v>7666.6665999999996</v>
      </c>
      <c r="N153" s="29">
        <f>1000+6666.666</f>
        <v>7666.6660000000002</v>
      </c>
      <c r="O153" s="29">
        <f>1000+6666.6666</f>
        <v>7666.6665999999996</v>
      </c>
      <c r="P153" s="29">
        <f>1000+6666.6666</f>
        <v>7666.6665999999996</v>
      </c>
      <c r="Q153" s="29">
        <f>1000+6666.666</f>
        <v>7666.6660000000002</v>
      </c>
    </row>
    <row r="154" spans="3:17" ht="22.5" x14ac:dyDescent="0.25">
      <c r="C154" s="124">
        <v>2151</v>
      </c>
      <c r="D154" s="125" t="s">
        <v>922</v>
      </c>
      <c r="E154" s="167">
        <f t="shared" si="17"/>
        <v>30000</v>
      </c>
      <c r="F154" s="29"/>
      <c r="G154" s="29"/>
      <c r="H154" s="29">
        <v>30000</v>
      </c>
      <c r="I154" s="29"/>
      <c r="J154" s="29"/>
      <c r="K154" s="29"/>
      <c r="L154" s="29"/>
      <c r="M154" s="29"/>
      <c r="N154" s="29"/>
      <c r="O154" s="29"/>
      <c r="P154" s="29"/>
      <c r="Q154" s="29"/>
    </row>
    <row r="155" spans="3:17" x14ac:dyDescent="0.25">
      <c r="C155" s="124">
        <v>2161</v>
      </c>
      <c r="D155" s="125" t="s">
        <v>633</v>
      </c>
      <c r="E155" s="167">
        <f t="shared" si="17"/>
        <v>40000</v>
      </c>
      <c r="F155" s="29"/>
      <c r="G155" s="29"/>
      <c r="H155" s="29">
        <v>40000</v>
      </c>
      <c r="I155" s="29"/>
      <c r="J155" s="29"/>
      <c r="K155" s="29"/>
      <c r="L155" s="29"/>
      <c r="M155" s="29"/>
      <c r="N155" s="29"/>
      <c r="O155" s="29"/>
      <c r="P155" s="29"/>
      <c r="Q155" s="29"/>
    </row>
    <row r="156" spans="3:17" x14ac:dyDescent="0.25">
      <c r="C156" s="124">
        <v>2171</v>
      </c>
      <c r="D156" s="126" t="s">
        <v>923</v>
      </c>
      <c r="E156" s="29">
        <f t="shared" si="17"/>
        <v>53500</v>
      </c>
      <c r="F156" s="29"/>
      <c r="G156" s="29">
        <v>750</v>
      </c>
      <c r="H156" s="29">
        <v>52000</v>
      </c>
      <c r="I156" s="29"/>
      <c r="J156" s="29"/>
      <c r="K156" s="29">
        <v>750</v>
      </c>
      <c r="L156" s="29"/>
      <c r="M156" s="29"/>
      <c r="N156" s="29"/>
      <c r="O156" s="29"/>
      <c r="P156" s="29"/>
      <c r="Q156" s="29"/>
    </row>
    <row r="157" spans="3:17" ht="33.75" x14ac:dyDescent="0.25">
      <c r="C157" s="124">
        <v>2181</v>
      </c>
      <c r="D157" s="125" t="s">
        <v>635</v>
      </c>
      <c r="E157" s="29">
        <f t="shared" si="17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ht="22.5" x14ac:dyDescent="0.25">
      <c r="C158" s="124">
        <v>2182</v>
      </c>
      <c r="D158" s="125" t="s">
        <v>924</v>
      </c>
      <c r="E158" s="167">
        <f t="shared" si="17"/>
        <v>20000</v>
      </c>
      <c r="F158" s="29"/>
      <c r="G158" s="29">
        <v>20000</v>
      </c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">
      <c r="C159" s="124">
        <v>2212</v>
      </c>
      <c r="D159" s="127" t="s">
        <v>925</v>
      </c>
      <c r="E159" s="167">
        <f t="shared" si="17"/>
        <v>92499.991999999984</v>
      </c>
      <c r="F159" s="29">
        <f>2083.333+833.333</f>
        <v>2916.6660000000002</v>
      </c>
      <c r="G159" s="29">
        <f>1500+2083.333+833.333+2000+700</f>
        <v>7116.6660000000002</v>
      </c>
      <c r="H159" s="29">
        <f>2083.333+833.333+2000+700</f>
        <v>5616.6660000000002</v>
      </c>
      <c r="I159" s="29">
        <f>2083.333+833.333+2000+700</f>
        <v>5616.6660000000002</v>
      </c>
      <c r="J159" s="29">
        <f>7500+2083.333+833.333+2000+700+10000</f>
        <v>23116.666000000001</v>
      </c>
      <c r="K159" s="29">
        <f>2083.333+833.333+2000+700</f>
        <v>5616.6660000000002</v>
      </c>
      <c r="L159" s="29">
        <f>1500+2083.333+833.333+2000+700</f>
        <v>7116.6660000000002</v>
      </c>
      <c r="M159" s="29">
        <f>2083.333+833.333+2000+700</f>
        <v>5616.6660000000002</v>
      </c>
      <c r="N159" s="29">
        <f>2083.333+833.333+2000+700</f>
        <v>5616.6660000000002</v>
      </c>
      <c r="O159" s="29">
        <f>2083.333+833.333+2000+700</f>
        <v>5616.6660000000002</v>
      </c>
      <c r="P159" s="29">
        <f>2083.333+833.333+2000+700</f>
        <v>5616.6660000000002</v>
      </c>
      <c r="Q159" s="29">
        <f>2083.333+833.333+10000</f>
        <v>12916.666000000001</v>
      </c>
    </row>
    <row r="160" spans="3:17" x14ac:dyDescent="0.25">
      <c r="C160" s="124">
        <v>2221</v>
      </c>
      <c r="D160" s="125" t="s">
        <v>926</v>
      </c>
      <c r="E160" s="167">
        <f t="shared" si="17"/>
        <v>4940</v>
      </c>
      <c r="F160" s="29">
        <v>411.66666666666669</v>
      </c>
      <c r="G160" s="29">
        <v>411.66666666666669</v>
      </c>
      <c r="H160" s="29">
        <v>411.66666666666669</v>
      </c>
      <c r="I160" s="29">
        <v>411.66666666666669</v>
      </c>
      <c r="J160" s="29">
        <v>411.66666666666669</v>
      </c>
      <c r="K160" s="29">
        <v>411.66666666666669</v>
      </c>
      <c r="L160" s="29">
        <v>411.66666666666669</v>
      </c>
      <c r="M160" s="29">
        <v>411.66666666666669</v>
      </c>
      <c r="N160" s="29">
        <v>411.66666666666669</v>
      </c>
      <c r="O160" s="29">
        <v>411.66666666666669</v>
      </c>
      <c r="P160" s="29">
        <v>411.66666666666669</v>
      </c>
      <c r="Q160" s="29">
        <v>411.66666666666669</v>
      </c>
    </row>
    <row r="161" spans="3:17" ht="22.5" x14ac:dyDescent="0.25">
      <c r="C161" s="124">
        <v>2231</v>
      </c>
      <c r="D161" s="125" t="s">
        <v>641</v>
      </c>
      <c r="E161" s="167">
        <f t="shared" si="17"/>
        <v>14000</v>
      </c>
      <c r="F161" s="29"/>
      <c r="G161" s="29">
        <v>3000</v>
      </c>
      <c r="H161" s="29"/>
      <c r="I161" s="29"/>
      <c r="J161" s="29">
        <f>6000+5000</f>
        <v>11000</v>
      </c>
      <c r="K161" s="29"/>
      <c r="L161" s="29"/>
      <c r="M161" s="29"/>
      <c r="N161" s="29"/>
      <c r="O161" s="29"/>
      <c r="P161" s="29"/>
      <c r="Q161" s="29"/>
    </row>
    <row r="162" spans="3:17" x14ac:dyDescent="0.2">
      <c r="C162" s="124">
        <v>2311</v>
      </c>
      <c r="D162" s="127" t="s">
        <v>927</v>
      </c>
      <c r="E162" s="29">
        <f t="shared" si="17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ht="45" x14ac:dyDescent="0.25">
      <c r="C163" s="124">
        <v>2351</v>
      </c>
      <c r="D163" s="128" t="s">
        <v>928</v>
      </c>
      <c r="E163" s="29">
        <f t="shared" si="17"/>
        <v>10399.991999999998</v>
      </c>
      <c r="F163" s="29">
        <f>416.666+450</f>
        <v>866.66599999999994</v>
      </c>
      <c r="G163" s="29">
        <f t="shared" ref="G163:Q163" si="18">416.666+450</f>
        <v>866.66599999999994</v>
      </c>
      <c r="H163" s="29">
        <f t="shared" si="18"/>
        <v>866.66599999999994</v>
      </c>
      <c r="I163" s="29">
        <f t="shared" si="18"/>
        <v>866.66599999999994</v>
      </c>
      <c r="J163" s="29">
        <f t="shared" si="18"/>
        <v>866.66599999999994</v>
      </c>
      <c r="K163" s="29">
        <f t="shared" si="18"/>
        <v>866.66599999999994</v>
      </c>
      <c r="L163" s="29">
        <f t="shared" si="18"/>
        <v>866.66599999999994</v>
      </c>
      <c r="M163" s="29">
        <f t="shared" si="18"/>
        <v>866.66599999999994</v>
      </c>
      <c r="N163" s="29">
        <f t="shared" si="18"/>
        <v>866.66599999999994</v>
      </c>
      <c r="O163" s="29">
        <f t="shared" si="18"/>
        <v>866.66599999999994</v>
      </c>
      <c r="P163" s="29">
        <f t="shared" si="18"/>
        <v>866.66599999999994</v>
      </c>
      <c r="Q163" s="29">
        <f t="shared" si="18"/>
        <v>866.66599999999994</v>
      </c>
    </row>
    <row r="164" spans="3:17" ht="22.5" x14ac:dyDescent="0.25">
      <c r="C164" s="124">
        <v>2391</v>
      </c>
      <c r="D164" s="125" t="s">
        <v>650</v>
      </c>
      <c r="E164" s="29">
        <f t="shared" si="17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ht="22.5" x14ac:dyDescent="0.25">
      <c r="C165" s="124">
        <v>2411</v>
      </c>
      <c r="D165" s="125" t="s">
        <v>651</v>
      </c>
      <c r="E165" s="167">
        <f t="shared" si="17"/>
        <v>16000</v>
      </c>
      <c r="F165" s="29">
        <v>1250</v>
      </c>
      <c r="G165" s="29">
        <f>1250+1000</f>
        <v>2250</v>
      </c>
      <c r="H165" s="29">
        <v>1250</v>
      </c>
      <c r="I165" s="29">
        <v>1250</v>
      </c>
      <c r="J165" s="29">
        <v>1250</v>
      </c>
      <c r="K165" s="29">
        <v>1250</v>
      </c>
      <c r="L165" s="29">
        <v>1250</v>
      </c>
      <c r="M165" s="29">
        <v>1250</v>
      </c>
      <c r="N165" s="29">
        <v>1250</v>
      </c>
      <c r="O165" s="29">
        <v>1250</v>
      </c>
      <c r="P165" s="29">
        <v>1250</v>
      </c>
      <c r="Q165" s="29">
        <v>1250</v>
      </c>
    </row>
    <row r="166" spans="3:17" ht="22.5" x14ac:dyDescent="0.25">
      <c r="C166" s="124">
        <v>2421</v>
      </c>
      <c r="D166" s="125" t="s">
        <v>652</v>
      </c>
      <c r="E166" s="167">
        <f t="shared" si="17"/>
        <v>19000</v>
      </c>
      <c r="F166" s="29">
        <v>1583.3333333333333</v>
      </c>
      <c r="G166" s="29">
        <v>1583.3333333333333</v>
      </c>
      <c r="H166" s="29">
        <v>1583.3333333333333</v>
      </c>
      <c r="I166" s="29">
        <v>1583.3333333333333</v>
      </c>
      <c r="J166" s="29">
        <v>1583.3333333333333</v>
      </c>
      <c r="K166" s="29">
        <v>1583.3333333333333</v>
      </c>
      <c r="L166" s="29">
        <v>1583.3333333333333</v>
      </c>
      <c r="M166" s="29">
        <v>1583.3333333333333</v>
      </c>
      <c r="N166" s="29">
        <v>1583.3333333333333</v>
      </c>
      <c r="O166" s="29">
        <v>1583.3333333333333</v>
      </c>
      <c r="P166" s="29">
        <v>1583.3333333333333</v>
      </c>
      <c r="Q166" s="29">
        <v>1583.3333333333333</v>
      </c>
    </row>
    <row r="167" spans="3:17" ht="22.5" x14ac:dyDescent="0.25">
      <c r="C167" s="124">
        <v>2431</v>
      </c>
      <c r="D167" s="125" t="s">
        <v>653</v>
      </c>
      <c r="E167" s="167">
        <f t="shared" si="17"/>
        <v>16999.999999999996</v>
      </c>
      <c r="F167" s="29">
        <v>1416.6666666666667</v>
      </c>
      <c r="G167" s="29">
        <v>1416.6666666666667</v>
      </c>
      <c r="H167" s="29">
        <v>1416.6666666666667</v>
      </c>
      <c r="I167" s="29">
        <v>1416.6666666666667</v>
      </c>
      <c r="J167" s="29">
        <v>1416.6666666666667</v>
      </c>
      <c r="K167" s="29">
        <v>1416.6666666666667</v>
      </c>
      <c r="L167" s="29">
        <v>1416.6666666666667</v>
      </c>
      <c r="M167" s="29">
        <v>1416.6666666666667</v>
      </c>
      <c r="N167" s="29">
        <v>1416.6666666666667</v>
      </c>
      <c r="O167" s="29">
        <v>1416.6666666666667</v>
      </c>
      <c r="P167" s="29">
        <v>1416.6666666666667</v>
      </c>
      <c r="Q167" s="29">
        <v>1416.6666666666667</v>
      </c>
    </row>
    <row r="168" spans="3:17" ht="22.5" x14ac:dyDescent="0.25">
      <c r="C168" s="124">
        <v>2441</v>
      </c>
      <c r="D168" s="125" t="s">
        <v>654</v>
      </c>
      <c r="E168" s="167">
        <f t="shared" si="17"/>
        <v>33914.932000000001</v>
      </c>
      <c r="F168" s="29">
        <f>416.666+1250</f>
        <v>1666.6659999999999</v>
      </c>
      <c r="G168" s="29">
        <f>416.666+1250+2000</f>
        <v>3666.6660000000002</v>
      </c>
      <c r="H168" s="29">
        <f t="shared" ref="H168:Q168" si="19">416.666+1250</f>
        <v>1666.6659999999999</v>
      </c>
      <c r="I168" s="29">
        <f t="shared" si="19"/>
        <v>1666.6659999999999</v>
      </c>
      <c r="J168" s="29">
        <f>416.666+500+1250</f>
        <v>2166.6660000000002</v>
      </c>
      <c r="K168" s="29">
        <f>416.666+1250+2000</f>
        <v>3666.6660000000002</v>
      </c>
      <c r="L168" s="29">
        <f t="shared" si="19"/>
        <v>1666.6659999999999</v>
      </c>
      <c r="M168" s="29">
        <f t="shared" si="19"/>
        <v>1666.6659999999999</v>
      </c>
      <c r="N168" s="29">
        <f>6914.94+416.666+500+1250</f>
        <v>9081.6059999999998</v>
      </c>
      <c r="O168" s="29">
        <f>416.666+1250+2000</f>
        <v>3666.6660000000002</v>
      </c>
      <c r="P168" s="29">
        <f t="shared" si="19"/>
        <v>1666.6659999999999</v>
      </c>
      <c r="Q168" s="29">
        <f t="shared" si="19"/>
        <v>1666.6659999999999</v>
      </c>
    </row>
    <row r="169" spans="3:17" x14ac:dyDescent="0.25">
      <c r="C169" s="124">
        <v>2451</v>
      </c>
      <c r="D169" s="125" t="s">
        <v>655</v>
      </c>
      <c r="E169" s="167">
        <f t="shared" si="17"/>
        <v>20999.960000000006</v>
      </c>
      <c r="F169" s="29">
        <v>1333.33</v>
      </c>
      <c r="G169" s="29">
        <f>1333.33+2500</f>
        <v>3833.33</v>
      </c>
      <c r="H169" s="29">
        <v>1333.33</v>
      </c>
      <c r="I169" s="29">
        <v>1333.33</v>
      </c>
      <c r="J169" s="29">
        <v>1333.33</v>
      </c>
      <c r="K169" s="29">
        <v>1333.33</v>
      </c>
      <c r="L169" s="29">
        <v>1333.33</v>
      </c>
      <c r="M169" s="29">
        <v>1333.33</v>
      </c>
      <c r="N169" s="29">
        <f>1333.33+2500</f>
        <v>3833.33</v>
      </c>
      <c r="O169" s="29">
        <v>1333.33</v>
      </c>
      <c r="P169" s="29">
        <v>1333.33</v>
      </c>
      <c r="Q169" s="29">
        <v>1333.33</v>
      </c>
    </row>
    <row r="170" spans="3:17" x14ac:dyDescent="0.25">
      <c r="C170" s="124">
        <v>2461</v>
      </c>
      <c r="D170" s="125" t="s">
        <v>656</v>
      </c>
      <c r="E170" s="167">
        <f t="shared" si="17"/>
        <v>24000</v>
      </c>
      <c r="F170" s="29">
        <v>2000</v>
      </c>
      <c r="G170" s="29">
        <v>2000</v>
      </c>
      <c r="H170" s="29">
        <v>2000</v>
      </c>
      <c r="I170" s="29">
        <v>2000</v>
      </c>
      <c r="J170" s="29">
        <v>2000</v>
      </c>
      <c r="K170" s="29">
        <v>2000</v>
      </c>
      <c r="L170" s="29">
        <v>2000</v>
      </c>
      <c r="M170" s="29">
        <v>2000</v>
      </c>
      <c r="N170" s="29">
        <v>2000</v>
      </c>
      <c r="O170" s="29">
        <v>2000</v>
      </c>
      <c r="P170" s="29">
        <v>2000</v>
      </c>
      <c r="Q170" s="29">
        <v>2000</v>
      </c>
    </row>
    <row r="171" spans="3:17" ht="22.5" x14ac:dyDescent="0.25">
      <c r="C171" s="129">
        <v>2471</v>
      </c>
      <c r="D171" s="130" t="s">
        <v>929</v>
      </c>
      <c r="E171" s="167">
        <f t="shared" si="17"/>
        <v>29000</v>
      </c>
      <c r="F171" s="29">
        <v>2000</v>
      </c>
      <c r="G171" s="29">
        <v>2000</v>
      </c>
      <c r="H171" s="29">
        <v>2000</v>
      </c>
      <c r="I171" s="29">
        <v>2000</v>
      </c>
      <c r="J171" s="29">
        <f>2000+2500</f>
        <v>4500</v>
      </c>
      <c r="K171" s="29">
        <v>2000</v>
      </c>
      <c r="L171" s="29">
        <v>2000</v>
      </c>
      <c r="M171" s="29">
        <v>2000</v>
      </c>
      <c r="N171" s="29">
        <f>2000+2500</f>
        <v>4500</v>
      </c>
      <c r="O171" s="29">
        <v>2000</v>
      </c>
      <c r="P171" s="29">
        <v>2000</v>
      </c>
      <c r="Q171" s="29">
        <v>2000</v>
      </c>
    </row>
    <row r="172" spans="3:17" x14ac:dyDescent="0.25">
      <c r="C172" s="124">
        <v>2481</v>
      </c>
      <c r="D172" s="125" t="s">
        <v>658</v>
      </c>
      <c r="E172" s="167">
        <f t="shared" si="17"/>
        <v>27000</v>
      </c>
      <c r="F172" s="29">
        <v>2250</v>
      </c>
      <c r="G172" s="29">
        <v>2250</v>
      </c>
      <c r="H172" s="29">
        <v>2250</v>
      </c>
      <c r="I172" s="29">
        <v>2250</v>
      </c>
      <c r="J172" s="29">
        <v>2250</v>
      </c>
      <c r="K172" s="29">
        <v>2250</v>
      </c>
      <c r="L172" s="29">
        <v>2250</v>
      </c>
      <c r="M172" s="29">
        <v>2250</v>
      </c>
      <c r="N172" s="29">
        <v>2250</v>
      </c>
      <c r="O172" s="29">
        <v>2250</v>
      </c>
      <c r="P172" s="29">
        <v>2250</v>
      </c>
      <c r="Q172" s="29">
        <v>2250</v>
      </c>
    </row>
    <row r="173" spans="3:17" ht="22.5" x14ac:dyDescent="0.25">
      <c r="C173" s="124">
        <v>2491</v>
      </c>
      <c r="D173" s="125" t="s">
        <v>659</v>
      </c>
      <c r="E173" s="167">
        <f t="shared" si="17"/>
        <v>29999.992000000006</v>
      </c>
      <c r="F173" s="29">
        <v>1666.6666666666667</v>
      </c>
      <c r="G173" s="29">
        <v>1666.6666666666667</v>
      </c>
      <c r="H173" s="29">
        <f>2500+1666.66</f>
        <v>4166.66</v>
      </c>
      <c r="I173" s="29">
        <v>1666.6666666666667</v>
      </c>
      <c r="J173" s="29">
        <f>2500+1666.666</f>
        <v>4166.6660000000002</v>
      </c>
      <c r="K173" s="29">
        <v>1666.6666666666667</v>
      </c>
      <c r="L173" s="29">
        <v>1666.6666666666667</v>
      </c>
      <c r="M173" s="29">
        <v>1666.6666666666667</v>
      </c>
      <c r="N173" s="29">
        <f>2500+2500+1666.666</f>
        <v>6666.6660000000002</v>
      </c>
      <c r="O173" s="29">
        <v>1666.6666666666667</v>
      </c>
      <c r="P173" s="29">
        <v>1666.6666666666667</v>
      </c>
      <c r="Q173" s="29">
        <v>1666.6666666666667</v>
      </c>
    </row>
    <row r="174" spans="3:17" x14ac:dyDescent="0.25">
      <c r="C174" s="124">
        <v>2511</v>
      </c>
      <c r="D174" s="125" t="s">
        <v>930</v>
      </c>
      <c r="E174" s="29">
        <f t="shared" si="17"/>
        <v>69999.991999999984</v>
      </c>
      <c r="F174" s="29">
        <v>1666.6659999999999</v>
      </c>
      <c r="G174" s="29">
        <v>1666.6659999999999</v>
      </c>
      <c r="H174" s="29">
        <f>1666.666+50000</f>
        <v>51666.665999999997</v>
      </c>
      <c r="I174" s="29">
        <v>1666.6659999999999</v>
      </c>
      <c r="J174" s="29">
        <v>1666.6659999999999</v>
      </c>
      <c r="K174" s="29">
        <v>1666.6659999999999</v>
      </c>
      <c r="L174" s="29">
        <v>1666.6659999999999</v>
      </c>
      <c r="M174" s="29">
        <v>1666.6659999999999</v>
      </c>
      <c r="N174" s="29">
        <v>1666.6659999999999</v>
      </c>
      <c r="O174" s="29">
        <v>1666.6659999999999</v>
      </c>
      <c r="P174" s="29">
        <v>1666.6659999999999</v>
      </c>
      <c r="Q174" s="29">
        <v>1666.6659999999999</v>
      </c>
    </row>
    <row r="175" spans="3:17" ht="22.5" x14ac:dyDescent="0.25">
      <c r="C175" s="124">
        <v>2521</v>
      </c>
      <c r="D175" s="125" t="s">
        <v>931</v>
      </c>
      <c r="E175" s="167">
        <f t="shared" si="17"/>
        <v>13000.156666666668</v>
      </c>
      <c r="F175" s="29">
        <v>1083.49</v>
      </c>
      <c r="G175" s="29">
        <v>1083.3333333333333</v>
      </c>
      <c r="H175" s="29">
        <v>1083.3333333333333</v>
      </c>
      <c r="I175" s="29">
        <v>1083.3333333333333</v>
      </c>
      <c r="J175" s="29">
        <v>1083.3333333333333</v>
      </c>
      <c r="K175" s="29">
        <v>1083.3333333333333</v>
      </c>
      <c r="L175" s="29">
        <v>1083.3333333333333</v>
      </c>
      <c r="M175" s="29">
        <v>1083.3333333333333</v>
      </c>
      <c r="N175" s="29">
        <v>1083.3333333333333</v>
      </c>
      <c r="O175" s="29">
        <v>1083.3333333333333</v>
      </c>
      <c r="P175" s="29">
        <v>1083.3333333333333</v>
      </c>
      <c r="Q175" s="29">
        <v>1083.3333333333333</v>
      </c>
    </row>
    <row r="176" spans="3:17" ht="22.5" x14ac:dyDescent="0.25">
      <c r="C176" s="124">
        <v>2531</v>
      </c>
      <c r="D176" s="125" t="s">
        <v>662</v>
      </c>
      <c r="E176" s="167">
        <f t="shared" si="17"/>
        <v>28999.992000000006</v>
      </c>
      <c r="F176" s="29">
        <f>666.666+3000</f>
        <v>3666.6660000000002</v>
      </c>
      <c r="G176" s="29">
        <f>666.666+5000</f>
        <v>5666.6660000000002</v>
      </c>
      <c r="H176" s="29">
        <v>666.66600000000005</v>
      </c>
      <c r="I176" s="29">
        <f>666.666+5000</f>
        <v>5666.6660000000002</v>
      </c>
      <c r="J176" s="29">
        <v>666.66600000000005</v>
      </c>
      <c r="K176" s="29">
        <f>666.666+3000</f>
        <v>3666.6660000000002</v>
      </c>
      <c r="L176" s="29">
        <v>666.66600000000005</v>
      </c>
      <c r="M176" s="29">
        <f>666.666+5000</f>
        <v>5666.6660000000002</v>
      </c>
      <c r="N176" s="29">
        <v>666.66600000000005</v>
      </c>
      <c r="O176" s="29">
        <v>666.66600000000005</v>
      </c>
      <c r="P176" s="29">
        <v>666.66600000000005</v>
      </c>
      <c r="Q176" s="29">
        <v>666.66600000000005</v>
      </c>
    </row>
    <row r="177" spans="3:18" ht="22.5" x14ac:dyDescent="0.25">
      <c r="C177" s="124">
        <v>2541</v>
      </c>
      <c r="D177" s="125" t="s">
        <v>932</v>
      </c>
      <c r="E177" s="167">
        <f t="shared" si="17"/>
        <v>28999.995999999992</v>
      </c>
      <c r="F177" s="29">
        <f>833.333+5000</f>
        <v>5833.3329999999996</v>
      </c>
      <c r="G177" s="29">
        <f>833.333+2000+5000</f>
        <v>7833.3330000000005</v>
      </c>
      <c r="H177" s="29">
        <v>833.33299999999997</v>
      </c>
      <c r="I177" s="29">
        <f>833.333+5000</f>
        <v>5833.3329999999996</v>
      </c>
      <c r="J177" s="29">
        <v>833.33299999999997</v>
      </c>
      <c r="K177" s="29">
        <v>833.33299999999997</v>
      </c>
      <c r="L177" s="29">
        <f>833.333+2000</f>
        <v>2833.3330000000001</v>
      </c>
      <c r="M177" s="29">
        <v>833.33299999999997</v>
      </c>
      <c r="N177" s="29">
        <v>833.33299999999997</v>
      </c>
      <c r="O177" s="29">
        <v>833.33299999999997</v>
      </c>
      <c r="P177" s="29">
        <v>833.33299999999997</v>
      </c>
      <c r="Q177" s="29">
        <v>833.33299999999997</v>
      </c>
    </row>
    <row r="178" spans="3:18" ht="22.5" x14ac:dyDescent="0.25">
      <c r="C178" s="124">
        <v>2551</v>
      </c>
      <c r="D178" s="131" t="s">
        <v>664</v>
      </c>
      <c r="E178" s="29">
        <f t="shared" si="17"/>
        <v>50000</v>
      </c>
      <c r="F178" s="29">
        <v>25000</v>
      </c>
      <c r="G178" s="29"/>
      <c r="H178" s="29"/>
      <c r="I178" s="29"/>
      <c r="J178" s="29"/>
      <c r="K178" s="29"/>
      <c r="L178" s="29">
        <v>25000</v>
      </c>
      <c r="M178" s="29"/>
      <c r="N178" s="29"/>
      <c r="O178" s="29"/>
      <c r="P178" s="29"/>
      <c r="Q178" s="29"/>
      <c r="R178" s="13">
        <f>20000/12</f>
        <v>1666.6666666666667</v>
      </c>
    </row>
    <row r="179" spans="3:18" ht="22.5" x14ac:dyDescent="0.25">
      <c r="C179" s="124">
        <v>2561</v>
      </c>
      <c r="D179" s="125" t="s">
        <v>933</v>
      </c>
      <c r="E179" s="167">
        <f t="shared" si="17"/>
        <v>20999.99866666667</v>
      </c>
      <c r="F179" s="29">
        <v>1666.6666666666667</v>
      </c>
      <c r="G179" s="29">
        <v>1666.6666666666667</v>
      </c>
      <c r="H179" s="29">
        <v>1666.6666666666667</v>
      </c>
      <c r="I179" s="29">
        <v>1666.6666666666667</v>
      </c>
      <c r="J179" s="29">
        <f>500+1666.666</f>
        <v>2166.6660000000002</v>
      </c>
      <c r="K179" s="29">
        <v>1666.6666666666667</v>
      </c>
      <c r="L179" s="29">
        <v>1666.6666666666667</v>
      </c>
      <c r="M179" s="29">
        <v>1666.6666666666667</v>
      </c>
      <c r="N179" s="29">
        <f>500+1666.666</f>
        <v>2166.6660000000002</v>
      </c>
      <c r="O179" s="29">
        <v>1666.6666666666667</v>
      </c>
      <c r="P179" s="29">
        <v>1666.6666666666667</v>
      </c>
      <c r="Q179" s="29">
        <v>1666.6666666666667</v>
      </c>
    </row>
    <row r="180" spans="3:18" x14ac:dyDescent="0.25">
      <c r="C180" s="124">
        <v>2591</v>
      </c>
      <c r="D180" s="125" t="s">
        <v>934</v>
      </c>
      <c r="E180" s="29">
        <f t="shared" si="17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8" x14ac:dyDescent="0.25">
      <c r="C181" s="124">
        <v>2611</v>
      </c>
      <c r="D181" s="125" t="s">
        <v>667</v>
      </c>
      <c r="E181" s="167">
        <f t="shared" si="17"/>
        <v>38000</v>
      </c>
      <c r="F181" s="29">
        <v>2500</v>
      </c>
      <c r="G181" s="29">
        <v>2500</v>
      </c>
      <c r="H181" s="29">
        <f>2500</f>
        <v>2500</v>
      </c>
      <c r="I181" s="29">
        <f t="shared" ref="I181:P181" si="20">2500+1000</f>
        <v>3500</v>
      </c>
      <c r="J181" s="29">
        <f t="shared" si="20"/>
        <v>3500</v>
      </c>
      <c r="K181" s="29">
        <f t="shared" si="20"/>
        <v>3500</v>
      </c>
      <c r="L181" s="29">
        <f t="shared" si="20"/>
        <v>3500</v>
      </c>
      <c r="M181" s="29">
        <f t="shared" si="20"/>
        <v>3500</v>
      </c>
      <c r="N181" s="29">
        <f t="shared" si="20"/>
        <v>3500</v>
      </c>
      <c r="O181" s="29">
        <f t="shared" si="20"/>
        <v>3500</v>
      </c>
      <c r="P181" s="29">
        <f t="shared" si="20"/>
        <v>3500</v>
      </c>
      <c r="Q181" s="29">
        <v>2500</v>
      </c>
    </row>
    <row r="182" spans="3:18" ht="67.5" x14ac:dyDescent="0.25">
      <c r="C182" s="132">
        <v>2612</v>
      </c>
      <c r="D182" s="133" t="s">
        <v>935</v>
      </c>
      <c r="E182" s="167">
        <f t="shared" si="17"/>
        <v>161999.97779999994</v>
      </c>
      <c r="F182" s="29">
        <f>5416.666+833.333+2083.333+1666.666</f>
        <v>9999.9979999999996</v>
      </c>
      <c r="G182" s="29">
        <f>5416.666+833.333+2083.333+15000+1666.666+2400</f>
        <v>27399.998000000003</v>
      </c>
      <c r="H182" s="29">
        <f>5416.666+833.333+2083.333+1666.666</f>
        <v>9999.9979999999996</v>
      </c>
      <c r="I182" s="29">
        <f>5416.666+833.333+2083.333+15000+1666.666+2400</f>
        <v>27399.998000000003</v>
      </c>
      <c r="J182" s="29">
        <f>5416.666+833.333+2083.333+1666.666</f>
        <v>9999.9979999999996</v>
      </c>
      <c r="K182" s="29">
        <f>5416.666+833.333+2083.333+1666.666</f>
        <v>9999.9979999999996</v>
      </c>
      <c r="L182" s="29">
        <f>5416.666+833.333+2083.333+1666.666+2400</f>
        <v>12399.998</v>
      </c>
      <c r="M182" s="29">
        <f>5416.666+833.333+2083.333+1666.666</f>
        <v>9999.9979999999996</v>
      </c>
      <c r="N182" s="29">
        <f>5416.666+833.333+2083.333+1666.666+2400</f>
        <v>12399.998</v>
      </c>
      <c r="O182" s="29">
        <f>5416.666+833.333+2083.333+1666.6666</f>
        <v>9999.9986000000008</v>
      </c>
      <c r="P182" s="29">
        <f>5416.666+833.333+2083.333+1666.6666+2400</f>
        <v>12399.998600000001</v>
      </c>
      <c r="Q182" s="29">
        <f>5416.666+833.333+2083.333+1666.6666</f>
        <v>9999.9986000000008</v>
      </c>
    </row>
    <row r="183" spans="3:18" ht="45" x14ac:dyDescent="0.25">
      <c r="C183" s="124">
        <v>2614</v>
      </c>
      <c r="D183" s="131" t="s">
        <v>936</v>
      </c>
      <c r="E183" s="167">
        <f t="shared" si="17"/>
        <v>39999.995999999992</v>
      </c>
      <c r="F183" s="29">
        <v>2333.3330000000001</v>
      </c>
      <c r="G183" s="29">
        <f>2000+2333.333</f>
        <v>4333.3330000000005</v>
      </c>
      <c r="H183" s="29">
        <f>10000+2333.333</f>
        <v>12333.333000000001</v>
      </c>
      <c r="I183" s="29">
        <v>2333.3330000000001</v>
      </c>
      <c r="J183" s="29">
        <v>2333.3330000000001</v>
      </c>
      <c r="K183" s="29">
        <v>2333.3330000000001</v>
      </c>
      <c r="L183" s="29">
        <v>2333.3330000000001</v>
      </c>
      <c r="M183" s="29">
        <v>2333.3330000000001</v>
      </c>
      <c r="N183" s="29">
        <v>2333.3330000000001</v>
      </c>
      <c r="O183" s="29">
        <v>2333.3330000000001</v>
      </c>
      <c r="P183" s="29">
        <v>2333.3330000000001</v>
      </c>
      <c r="Q183" s="29">
        <v>2333.3330000000001</v>
      </c>
    </row>
    <row r="184" spans="3:18" x14ac:dyDescent="0.25">
      <c r="C184" s="124">
        <v>2711</v>
      </c>
      <c r="D184" s="125" t="s">
        <v>937</v>
      </c>
      <c r="E184" s="167">
        <f t="shared" si="17"/>
        <v>201999.99899999995</v>
      </c>
      <c r="F184" s="29">
        <v>17333.332999999999</v>
      </c>
      <c r="G184" s="29"/>
      <c r="H184" s="29">
        <f>30000+120000</f>
        <v>150000</v>
      </c>
      <c r="I184" s="29"/>
      <c r="J184" s="29"/>
      <c r="K184" s="29"/>
      <c r="L184" s="29"/>
      <c r="M184" s="29"/>
      <c r="N184" s="29"/>
      <c r="O184" s="29">
        <v>17333.332999999999</v>
      </c>
      <c r="P184" s="29">
        <v>17333.332999999999</v>
      </c>
      <c r="Q184" s="29"/>
    </row>
    <row r="185" spans="3:18" ht="22.5" x14ac:dyDescent="0.25">
      <c r="C185" s="124">
        <v>2721</v>
      </c>
      <c r="D185" s="125" t="s">
        <v>938</v>
      </c>
      <c r="E185" s="167">
        <f t="shared" si="17"/>
        <v>70000</v>
      </c>
      <c r="F185" s="29"/>
      <c r="G185" s="29">
        <v>30000</v>
      </c>
      <c r="H185" s="29">
        <v>40000</v>
      </c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8" x14ac:dyDescent="0.25">
      <c r="C186" s="124">
        <v>2731</v>
      </c>
      <c r="D186" s="125" t="s">
        <v>671</v>
      </c>
      <c r="E186" s="29">
        <f t="shared" si="17"/>
        <v>35000</v>
      </c>
      <c r="F186" s="29"/>
      <c r="G186" s="29">
        <f>7500+20000</f>
        <v>27500</v>
      </c>
      <c r="H186" s="29"/>
      <c r="I186" s="29"/>
      <c r="J186" s="29"/>
      <c r="K186" s="29"/>
      <c r="L186" s="29">
        <v>7500</v>
      </c>
      <c r="M186" s="29"/>
      <c r="N186" s="29"/>
      <c r="O186" s="29"/>
      <c r="P186" s="29"/>
      <c r="Q186" s="29"/>
    </row>
    <row r="187" spans="3:18" x14ac:dyDescent="0.25">
      <c r="C187" s="124">
        <v>2741</v>
      </c>
      <c r="D187" s="131" t="s">
        <v>672</v>
      </c>
      <c r="E187" s="29">
        <f t="shared" si="17"/>
        <v>5000</v>
      </c>
      <c r="F187" s="29"/>
      <c r="G187" s="29"/>
      <c r="H187" s="29"/>
      <c r="I187" s="29">
        <v>1000</v>
      </c>
      <c r="J187" s="29">
        <v>1000</v>
      </c>
      <c r="K187" s="29"/>
      <c r="L187" s="29"/>
      <c r="M187" s="29"/>
      <c r="N187" s="29">
        <v>1000</v>
      </c>
      <c r="O187" s="29">
        <v>1000</v>
      </c>
      <c r="P187" s="29">
        <v>1000</v>
      </c>
      <c r="Q187" s="29"/>
    </row>
    <row r="188" spans="3:18" x14ac:dyDescent="0.25">
      <c r="C188" s="124">
        <v>2911</v>
      </c>
      <c r="D188" s="125" t="s">
        <v>677</v>
      </c>
      <c r="E188" s="167">
        <f t="shared" si="17"/>
        <v>69000</v>
      </c>
      <c r="F188" s="29">
        <v>2000</v>
      </c>
      <c r="G188" s="29">
        <f>2000+22500</f>
        <v>24500</v>
      </c>
      <c r="H188" s="29">
        <v>2000</v>
      </c>
      <c r="I188" s="29">
        <v>2000</v>
      </c>
      <c r="J188" s="29">
        <v>2000</v>
      </c>
      <c r="K188" s="29">
        <v>2000</v>
      </c>
      <c r="L188" s="29">
        <f>2000+22500</f>
        <v>24500</v>
      </c>
      <c r="M188" s="29">
        <v>2000</v>
      </c>
      <c r="N188" s="29">
        <v>2000</v>
      </c>
      <c r="O188" s="29">
        <v>2000</v>
      </c>
      <c r="P188" s="29">
        <v>2000</v>
      </c>
      <c r="Q188" s="29">
        <v>2000</v>
      </c>
    </row>
    <row r="189" spans="3:18" ht="22.5" x14ac:dyDescent="0.25">
      <c r="C189" s="124">
        <v>2921</v>
      </c>
      <c r="D189" s="125" t="s">
        <v>678</v>
      </c>
      <c r="E189" s="167">
        <f t="shared" si="17"/>
        <v>18000</v>
      </c>
      <c r="F189" s="29">
        <v>1500</v>
      </c>
      <c r="G189" s="29">
        <v>1500</v>
      </c>
      <c r="H189" s="29">
        <v>1500</v>
      </c>
      <c r="I189" s="29">
        <v>1500</v>
      </c>
      <c r="J189" s="29">
        <v>1500</v>
      </c>
      <c r="K189" s="29">
        <v>1500</v>
      </c>
      <c r="L189" s="29">
        <v>1500</v>
      </c>
      <c r="M189" s="29">
        <v>1500</v>
      </c>
      <c r="N189" s="29">
        <v>1500</v>
      </c>
      <c r="O189" s="29">
        <v>1500</v>
      </c>
      <c r="P189" s="29">
        <v>1500</v>
      </c>
      <c r="Q189" s="29">
        <v>1500</v>
      </c>
    </row>
    <row r="190" spans="3:18" ht="45" x14ac:dyDescent="0.25">
      <c r="C190" s="124">
        <v>2931</v>
      </c>
      <c r="D190" s="125" t="s">
        <v>939</v>
      </c>
      <c r="E190" s="29">
        <f t="shared" si="17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8" ht="45" x14ac:dyDescent="0.25">
      <c r="C191" s="124">
        <v>2941</v>
      </c>
      <c r="D191" s="125" t="s">
        <v>940</v>
      </c>
      <c r="E191" s="167">
        <f t="shared" si="17"/>
        <v>81000</v>
      </c>
      <c r="F191" s="29">
        <f>81000/12</f>
        <v>6750</v>
      </c>
      <c r="G191" s="29">
        <f t="shared" ref="G191:Q191" si="21">81000/12</f>
        <v>6750</v>
      </c>
      <c r="H191" s="29">
        <f t="shared" si="21"/>
        <v>6750</v>
      </c>
      <c r="I191" s="29">
        <f t="shared" si="21"/>
        <v>6750</v>
      </c>
      <c r="J191" s="29">
        <f t="shared" si="21"/>
        <v>6750</v>
      </c>
      <c r="K191" s="29">
        <f t="shared" si="21"/>
        <v>6750</v>
      </c>
      <c r="L191" s="29">
        <f t="shared" si="21"/>
        <v>6750</v>
      </c>
      <c r="M191" s="29">
        <f t="shared" si="21"/>
        <v>6750</v>
      </c>
      <c r="N191" s="29">
        <f t="shared" si="21"/>
        <v>6750</v>
      </c>
      <c r="O191" s="29">
        <f t="shared" si="21"/>
        <v>6750</v>
      </c>
      <c r="P191" s="29">
        <f t="shared" si="21"/>
        <v>6750</v>
      </c>
      <c r="Q191" s="29">
        <f t="shared" si="21"/>
        <v>6750</v>
      </c>
    </row>
    <row r="192" spans="3:18" ht="33.75" x14ac:dyDescent="0.25">
      <c r="C192" s="124">
        <v>2961</v>
      </c>
      <c r="D192" s="125" t="s">
        <v>682</v>
      </c>
      <c r="E192" s="167">
        <f t="shared" si="17"/>
        <v>110000</v>
      </c>
      <c r="F192" s="29"/>
      <c r="G192" s="29">
        <v>50000</v>
      </c>
      <c r="H192" s="29">
        <v>60000</v>
      </c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ht="33.75" x14ac:dyDescent="0.25">
      <c r="C193" s="124">
        <v>2981</v>
      </c>
      <c r="D193" s="125" t="s">
        <v>684</v>
      </c>
      <c r="E193" s="29">
        <f t="shared" si="17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ht="33.75" x14ac:dyDescent="0.25">
      <c r="C194" s="157">
        <v>2991</v>
      </c>
      <c r="D194" s="158" t="s">
        <v>941</v>
      </c>
      <c r="E194" s="167">
        <f t="shared" si="17"/>
        <v>20000</v>
      </c>
      <c r="F194" s="29">
        <v>1666.6666666666667</v>
      </c>
      <c r="G194" s="29">
        <v>1666.6666666666667</v>
      </c>
      <c r="H194" s="29">
        <v>1666.6666666666667</v>
      </c>
      <c r="I194" s="29">
        <v>1666.6666666666667</v>
      </c>
      <c r="J194" s="29">
        <v>1666.6666666666667</v>
      </c>
      <c r="K194" s="29">
        <v>1666.6666666666667</v>
      </c>
      <c r="L194" s="29">
        <v>1666.6666666666667</v>
      </c>
      <c r="M194" s="29">
        <v>1666.6666666666667</v>
      </c>
      <c r="N194" s="29">
        <v>1666.6666666666667</v>
      </c>
      <c r="O194" s="29">
        <v>1666.6666666666667</v>
      </c>
      <c r="P194" s="29">
        <v>1666.6666666666667</v>
      </c>
      <c r="Q194" s="29">
        <v>1666.6666666666667</v>
      </c>
    </row>
    <row r="195" spans="3:17" ht="15" x14ac:dyDescent="0.25">
      <c r="C195" s="155"/>
      <c r="D195" s="156" t="s">
        <v>32</v>
      </c>
      <c r="E195" s="65">
        <f t="shared" ref="E195:Q195" si="22">SUM(E151:E194)</f>
        <v>1998354.9705999997</v>
      </c>
      <c r="F195" s="66">
        <f t="shared" si="22"/>
        <v>109028.48033333333</v>
      </c>
      <c r="G195" s="66">
        <f t="shared" si="22"/>
        <v>517544.99000000017</v>
      </c>
      <c r="H195" s="66">
        <f t="shared" si="22"/>
        <v>584994.98333333328</v>
      </c>
      <c r="I195" s="66">
        <f t="shared" si="22"/>
        <v>92794.99</v>
      </c>
      <c r="J195" s="66">
        <f t="shared" si="22"/>
        <v>103894.98866666664</v>
      </c>
      <c r="K195" s="66">
        <f t="shared" si="22"/>
        <v>70144.990000000005</v>
      </c>
      <c r="L195" s="66">
        <f t="shared" si="22"/>
        <v>125294.98999999999</v>
      </c>
      <c r="M195" s="66">
        <f t="shared" si="22"/>
        <v>69394.990600000005</v>
      </c>
      <c r="N195" s="66">
        <f t="shared" si="22"/>
        <v>85709.928666666659</v>
      </c>
      <c r="O195" s="66">
        <f t="shared" si="22"/>
        <v>84728.324200000003</v>
      </c>
      <c r="P195" s="66">
        <f t="shared" si="22"/>
        <v>85128.324200000003</v>
      </c>
      <c r="Q195" s="67">
        <f t="shared" si="22"/>
        <v>69694.990600000005</v>
      </c>
    </row>
    <row r="196" spans="3:17" ht="33" customHeight="1" thickBot="1" x14ac:dyDescent="0.3">
      <c r="C196" s="30" t="s">
        <v>34</v>
      </c>
      <c r="D196" s="26"/>
      <c r="E196" s="117"/>
      <c r="F196" s="24"/>
      <c r="G196" s="24"/>
      <c r="H196" s="24"/>
      <c r="I196" s="24"/>
      <c r="J196" s="24"/>
      <c r="K196" s="24"/>
      <c r="L196" s="24"/>
      <c r="M196" s="25"/>
      <c r="N196" s="25"/>
      <c r="O196" s="25"/>
      <c r="P196" s="25"/>
      <c r="Q196" s="25"/>
    </row>
    <row r="197" spans="3:17" x14ac:dyDescent="0.25">
      <c r="C197" s="136">
        <v>3111</v>
      </c>
      <c r="D197" s="137" t="s">
        <v>910</v>
      </c>
      <c r="E197" s="167">
        <f t="shared" ref="E197:E241" si="23">+SUM(F197:Q197)</f>
        <v>257000</v>
      </c>
      <c r="F197" s="29">
        <f>150000/12+10000</f>
        <v>22500</v>
      </c>
      <c r="G197" s="29">
        <f>150000/12+10000</f>
        <v>22500</v>
      </c>
      <c r="H197" s="29">
        <f>150000/12+10000</f>
        <v>22500</v>
      </c>
      <c r="I197" s="29">
        <f>150000/12+10000</f>
        <v>22500</v>
      </c>
      <c r="J197" s="29">
        <f t="shared" ref="J197:O197" si="24">150000/12+10000</f>
        <v>22500</v>
      </c>
      <c r="K197" s="29">
        <f t="shared" si="24"/>
        <v>22500</v>
      </c>
      <c r="L197" s="29">
        <f t="shared" si="24"/>
        <v>22500</v>
      </c>
      <c r="M197" s="29">
        <f t="shared" si="24"/>
        <v>22500</v>
      </c>
      <c r="N197" s="29">
        <f t="shared" si="24"/>
        <v>22500</v>
      </c>
      <c r="O197" s="29">
        <f t="shared" si="24"/>
        <v>22500</v>
      </c>
      <c r="P197" s="29">
        <f>150000/12+7000</f>
        <v>19500</v>
      </c>
      <c r="Q197" s="29">
        <f t="shared" ref="Q197" si="25">150000/12</f>
        <v>12500</v>
      </c>
    </row>
    <row r="198" spans="3:17" x14ac:dyDescent="0.25">
      <c r="C198" s="138">
        <v>3121</v>
      </c>
      <c r="D198" s="139" t="s">
        <v>689</v>
      </c>
      <c r="E198" s="167">
        <f t="shared" si="23"/>
        <v>18000</v>
      </c>
      <c r="F198" s="29">
        <f>1000+500</f>
        <v>1500</v>
      </c>
      <c r="G198" s="29">
        <f t="shared" ref="G198:Q198" si="26">1000+500</f>
        <v>1500</v>
      </c>
      <c r="H198" s="29">
        <f t="shared" si="26"/>
        <v>1500</v>
      </c>
      <c r="I198" s="29">
        <f t="shared" si="26"/>
        <v>1500</v>
      </c>
      <c r="J198" s="29">
        <f t="shared" si="26"/>
        <v>1500</v>
      </c>
      <c r="K198" s="29">
        <f t="shared" si="26"/>
        <v>1500</v>
      </c>
      <c r="L198" s="29">
        <f t="shared" si="26"/>
        <v>1500</v>
      </c>
      <c r="M198" s="29">
        <f t="shared" si="26"/>
        <v>1500</v>
      </c>
      <c r="N198" s="29">
        <f t="shared" si="26"/>
        <v>1500</v>
      </c>
      <c r="O198" s="29">
        <f t="shared" si="26"/>
        <v>1500</v>
      </c>
      <c r="P198" s="29">
        <f t="shared" si="26"/>
        <v>1500</v>
      </c>
      <c r="Q198" s="29">
        <f t="shared" si="26"/>
        <v>1500</v>
      </c>
    </row>
    <row r="199" spans="3:17" x14ac:dyDescent="0.25">
      <c r="C199" s="138">
        <v>3131</v>
      </c>
      <c r="D199" s="139" t="s">
        <v>690</v>
      </c>
      <c r="E199" s="167">
        <f t="shared" si="23"/>
        <v>3000</v>
      </c>
      <c r="F199" s="29">
        <v>250</v>
      </c>
      <c r="G199" s="29">
        <v>250</v>
      </c>
      <c r="H199" s="29">
        <v>250</v>
      </c>
      <c r="I199" s="29">
        <v>250</v>
      </c>
      <c r="J199" s="29">
        <v>250</v>
      </c>
      <c r="K199" s="29">
        <v>250</v>
      </c>
      <c r="L199" s="29">
        <v>250</v>
      </c>
      <c r="M199" s="29">
        <v>250</v>
      </c>
      <c r="N199" s="29">
        <v>250</v>
      </c>
      <c r="O199" s="29">
        <v>250</v>
      </c>
      <c r="P199" s="29">
        <v>250</v>
      </c>
      <c r="Q199" s="29">
        <v>250</v>
      </c>
    </row>
    <row r="200" spans="3:17" x14ac:dyDescent="0.25">
      <c r="C200" s="138">
        <v>3141</v>
      </c>
      <c r="D200" s="139" t="s">
        <v>911</v>
      </c>
      <c r="E200" s="167">
        <f t="shared" si="23"/>
        <v>233000</v>
      </c>
      <c r="F200" s="29">
        <f>132000/12+14000</f>
        <v>25000</v>
      </c>
      <c r="G200" s="29">
        <f>132000/12+14000</f>
        <v>25000</v>
      </c>
      <c r="H200" s="29">
        <f t="shared" ref="H200:J200" si="27">132000/12</f>
        <v>11000</v>
      </c>
      <c r="I200" s="29">
        <f t="shared" si="27"/>
        <v>11000</v>
      </c>
      <c r="J200" s="29">
        <f t="shared" si="27"/>
        <v>11000</v>
      </c>
      <c r="K200" s="29">
        <f>132000/12+13000</f>
        <v>24000</v>
      </c>
      <c r="L200" s="29">
        <f t="shared" ref="L200:Q200" si="28">132000/12+10000</f>
        <v>21000</v>
      </c>
      <c r="M200" s="29">
        <f t="shared" si="28"/>
        <v>21000</v>
      </c>
      <c r="N200" s="29">
        <f t="shared" si="28"/>
        <v>21000</v>
      </c>
      <c r="O200" s="29">
        <f t="shared" si="28"/>
        <v>21000</v>
      </c>
      <c r="P200" s="29">
        <f t="shared" si="28"/>
        <v>21000</v>
      </c>
      <c r="Q200" s="29">
        <f t="shared" si="28"/>
        <v>21000</v>
      </c>
    </row>
    <row r="201" spans="3:17" x14ac:dyDescent="0.25">
      <c r="C201" s="138">
        <v>3151</v>
      </c>
      <c r="D201" s="139" t="s">
        <v>912</v>
      </c>
      <c r="E201" s="167">
        <f t="shared" si="23"/>
        <v>15000</v>
      </c>
      <c r="F201" s="29">
        <v>1250</v>
      </c>
      <c r="G201" s="29">
        <v>1250</v>
      </c>
      <c r="H201" s="29">
        <v>1250</v>
      </c>
      <c r="I201" s="29">
        <v>1250</v>
      </c>
      <c r="J201" s="29">
        <v>1250</v>
      </c>
      <c r="K201" s="29">
        <v>1250</v>
      </c>
      <c r="L201" s="29">
        <v>1250</v>
      </c>
      <c r="M201" s="29">
        <v>1250</v>
      </c>
      <c r="N201" s="29">
        <v>1250</v>
      </c>
      <c r="O201" s="29">
        <v>1250</v>
      </c>
      <c r="P201" s="29">
        <v>1250</v>
      </c>
      <c r="Q201" s="29">
        <v>1250</v>
      </c>
    </row>
    <row r="202" spans="3:17" ht="33.75" x14ac:dyDescent="0.25">
      <c r="C202" s="138">
        <v>3171</v>
      </c>
      <c r="D202" s="140" t="s">
        <v>913</v>
      </c>
      <c r="E202" s="167">
        <f t="shared" si="23"/>
        <v>312000</v>
      </c>
      <c r="F202" s="29">
        <f>250000/12+30000+6000</f>
        <v>56833.333333333328</v>
      </c>
      <c r="G202" s="29">
        <f>250000/12+20000</f>
        <v>40833.333333333328</v>
      </c>
      <c r="H202" s="29">
        <f t="shared" ref="H202:Q202" si="29">250000/12</f>
        <v>20833.333333333332</v>
      </c>
      <c r="I202" s="29">
        <f t="shared" si="29"/>
        <v>20833.333333333332</v>
      </c>
      <c r="J202" s="29">
        <f t="shared" si="29"/>
        <v>20833.333333333332</v>
      </c>
      <c r="K202" s="29">
        <f>250000/12+6000</f>
        <v>26833.333333333332</v>
      </c>
      <c r="L202" s="29">
        <f t="shared" si="29"/>
        <v>20833.333333333332</v>
      </c>
      <c r="M202" s="29">
        <f t="shared" si="29"/>
        <v>20833.333333333332</v>
      </c>
      <c r="N202" s="29">
        <f t="shared" si="29"/>
        <v>20833.333333333332</v>
      </c>
      <c r="O202" s="29">
        <f t="shared" si="29"/>
        <v>20833.333333333332</v>
      </c>
      <c r="P202" s="29">
        <f t="shared" si="29"/>
        <v>20833.333333333332</v>
      </c>
      <c r="Q202" s="29">
        <f t="shared" si="29"/>
        <v>20833.333333333332</v>
      </c>
    </row>
    <row r="203" spans="3:17" x14ac:dyDescent="0.25">
      <c r="C203" s="138">
        <v>3181</v>
      </c>
      <c r="D203" s="139" t="s">
        <v>695</v>
      </c>
      <c r="E203" s="167">
        <f t="shared" si="23"/>
        <v>12999.996300000004</v>
      </c>
      <c r="F203" s="29">
        <v>333.33300000000003</v>
      </c>
      <c r="G203" s="29">
        <f>1000+1500+1500+333.333</f>
        <v>4333.3329999999996</v>
      </c>
      <c r="H203" s="29">
        <f>5000+333.3333</f>
        <v>5333.3333000000002</v>
      </c>
      <c r="I203" s="29">
        <v>333.33300000000003</v>
      </c>
      <c r="J203" s="29">
        <v>333.33300000000003</v>
      </c>
      <c r="K203" s="29">
        <v>333.33300000000003</v>
      </c>
      <c r="L203" s="29">
        <v>333.33300000000003</v>
      </c>
      <c r="M203" s="29">
        <v>333.33300000000003</v>
      </c>
      <c r="N203" s="29">
        <v>333.33300000000003</v>
      </c>
      <c r="O203" s="29">
        <v>333.33300000000003</v>
      </c>
      <c r="P203" s="29">
        <v>333.33300000000003</v>
      </c>
      <c r="Q203" s="29">
        <v>333.33300000000003</v>
      </c>
    </row>
    <row r="204" spans="3:17" ht="22.5" x14ac:dyDescent="0.25">
      <c r="C204" s="138">
        <v>3221</v>
      </c>
      <c r="D204" s="139" t="s">
        <v>699</v>
      </c>
      <c r="E204" s="29">
        <f t="shared" si="23"/>
        <v>0</v>
      </c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</row>
    <row r="205" spans="3:17" ht="22.5" x14ac:dyDescent="0.25">
      <c r="C205" s="138">
        <v>3231</v>
      </c>
      <c r="D205" s="139" t="s">
        <v>700</v>
      </c>
      <c r="E205" s="29">
        <f t="shared" si="23"/>
        <v>0</v>
      </c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</row>
    <row r="206" spans="3:17" x14ac:dyDescent="0.25">
      <c r="C206" s="138">
        <v>3251</v>
      </c>
      <c r="D206" s="139" t="s">
        <v>703</v>
      </c>
      <c r="E206" s="29">
        <f t="shared" si="23"/>
        <v>0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</row>
    <row r="207" spans="3:17" ht="22.5" x14ac:dyDescent="0.25">
      <c r="C207" s="138">
        <v>3261</v>
      </c>
      <c r="D207" s="139" t="s">
        <v>914</v>
      </c>
      <c r="E207" s="167">
        <f t="shared" si="23"/>
        <v>0</v>
      </c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</row>
    <row r="208" spans="3:17" x14ac:dyDescent="0.25">
      <c r="C208" s="138">
        <v>3291</v>
      </c>
      <c r="D208" s="131" t="s">
        <v>706</v>
      </c>
      <c r="E208" s="29">
        <f t="shared" si="23"/>
        <v>0</v>
      </c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</row>
    <row r="209" spans="3:17" ht="33.75" x14ac:dyDescent="0.25">
      <c r="C209" s="138">
        <v>3311</v>
      </c>
      <c r="D209" s="139" t="s">
        <v>915</v>
      </c>
      <c r="E209" s="167">
        <f t="shared" si="23"/>
        <v>305000</v>
      </c>
      <c r="F209" s="29">
        <f>225000/12</f>
        <v>18750</v>
      </c>
      <c r="G209" s="29">
        <f>80000+18750</f>
        <v>98750</v>
      </c>
      <c r="H209" s="29">
        <f t="shared" ref="H209:Q209" si="30">225000/12</f>
        <v>18750</v>
      </c>
      <c r="I209" s="29">
        <f t="shared" si="30"/>
        <v>18750</v>
      </c>
      <c r="J209" s="29">
        <f t="shared" si="30"/>
        <v>18750</v>
      </c>
      <c r="K209" s="29">
        <f t="shared" si="30"/>
        <v>18750</v>
      </c>
      <c r="L209" s="29">
        <f t="shared" si="30"/>
        <v>18750</v>
      </c>
      <c r="M209" s="29">
        <f t="shared" si="30"/>
        <v>18750</v>
      </c>
      <c r="N209" s="29">
        <f t="shared" si="30"/>
        <v>18750</v>
      </c>
      <c r="O209" s="29">
        <f t="shared" si="30"/>
        <v>18750</v>
      </c>
      <c r="P209" s="29">
        <f t="shared" si="30"/>
        <v>18750</v>
      </c>
      <c r="Q209" s="29">
        <f t="shared" si="30"/>
        <v>18750</v>
      </c>
    </row>
    <row r="210" spans="3:17" ht="22.5" x14ac:dyDescent="0.25">
      <c r="C210" s="138">
        <v>3331</v>
      </c>
      <c r="D210" s="139" t="s">
        <v>916</v>
      </c>
      <c r="E210" s="167">
        <f t="shared" si="23"/>
        <v>40000</v>
      </c>
      <c r="F210" s="29"/>
      <c r="G210" s="29">
        <v>40000</v>
      </c>
      <c r="H210" s="29"/>
      <c r="I210" s="29"/>
      <c r="J210" s="29"/>
      <c r="K210" s="29"/>
      <c r="L210" s="29"/>
      <c r="M210" s="29"/>
      <c r="N210" s="29"/>
      <c r="O210" s="29"/>
      <c r="P210" s="29"/>
      <c r="Q210" s="29"/>
    </row>
    <row r="211" spans="3:17" x14ac:dyDescent="0.25">
      <c r="C211" s="138">
        <v>3341</v>
      </c>
      <c r="D211" s="139" t="s">
        <v>917</v>
      </c>
      <c r="E211" s="167">
        <f t="shared" si="23"/>
        <v>90000</v>
      </c>
      <c r="F211" s="29"/>
      <c r="G211" s="29">
        <v>18000</v>
      </c>
      <c r="H211" s="29"/>
      <c r="I211" s="29">
        <v>18000</v>
      </c>
      <c r="J211" s="29"/>
      <c r="K211" s="29">
        <v>18000</v>
      </c>
      <c r="L211" s="29"/>
      <c r="M211" s="29">
        <v>18000</v>
      </c>
      <c r="N211" s="29"/>
      <c r="O211" s="29">
        <v>18000</v>
      </c>
      <c r="P211" s="29"/>
      <c r="Q211" s="29"/>
    </row>
    <row r="212" spans="3:17" x14ac:dyDescent="0.25">
      <c r="C212" s="138">
        <v>3342</v>
      </c>
      <c r="D212" s="139" t="s">
        <v>711</v>
      </c>
      <c r="E212" s="167">
        <f t="shared" si="23"/>
        <v>165000</v>
      </c>
      <c r="F212" s="29">
        <v>15000</v>
      </c>
      <c r="G212" s="29">
        <v>26000</v>
      </c>
      <c r="H212" s="29">
        <f>15000+5000</f>
        <v>20000</v>
      </c>
      <c r="I212" s="29"/>
      <c r="J212" s="29">
        <v>26000</v>
      </c>
      <c r="K212" s="29"/>
      <c r="L212" s="29">
        <v>26000</v>
      </c>
      <c r="M212" s="29"/>
      <c r="N212" s="29">
        <v>26000</v>
      </c>
      <c r="O212" s="29"/>
      <c r="P212" s="29">
        <v>26000</v>
      </c>
      <c r="Q212" s="29"/>
    </row>
    <row r="213" spans="3:17" ht="22.5" x14ac:dyDescent="0.25">
      <c r="C213" s="138">
        <v>3351</v>
      </c>
      <c r="D213" s="139" t="s">
        <v>942</v>
      </c>
      <c r="E213" s="167">
        <f t="shared" si="23"/>
        <v>957500</v>
      </c>
      <c r="F213" s="29"/>
      <c r="G213" s="29"/>
      <c r="H213" s="29">
        <v>800000</v>
      </c>
      <c r="I213" s="29">
        <f>157500/9</f>
        <v>17500</v>
      </c>
      <c r="J213" s="29">
        <f t="shared" ref="J213:Q213" si="31">157500/9</f>
        <v>17500</v>
      </c>
      <c r="K213" s="29">
        <f t="shared" si="31"/>
        <v>17500</v>
      </c>
      <c r="L213" s="29">
        <f t="shared" si="31"/>
        <v>17500</v>
      </c>
      <c r="M213" s="29">
        <f t="shared" si="31"/>
        <v>17500</v>
      </c>
      <c r="N213" s="29">
        <f t="shared" si="31"/>
        <v>17500</v>
      </c>
      <c r="O213" s="29">
        <f t="shared" si="31"/>
        <v>17500</v>
      </c>
      <c r="P213" s="29">
        <f t="shared" si="31"/>
        <v>17500</v>
      </c>
      <c r="Q213" s="29">
        <f t="shared" si="31"/>
        <v>17500</v>
      </c>
    </row>
    <row r="214" spans="3:17" ht="22.5" x14ac:dyDescent="0.25">
      <c r="C214" s="138">
        <v>3362</v>
      </c>
      <c r="D214" s="139" t="s">
        <v>943</v>
      </c>
      <c r="E214" s="29">
        <f t="shared" si="23"/>
        <v>0</v>
      </c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</row>
    <row r="215" spans="3:17" ht="45" x14ac:dyDescent="0.25">
      <c r="C215" s="138">
        <v>3365</v>
      </c>
      <c r="D215" s="131" t="s">
        <v>944</v>
      </c>
      <c r="E215" s="167">
        <f t="shared" si="23"/>
        <v>32000</v>
      </c>
      <c r="F215" s="29">
        <v>1000</v>
      </c>
      <c r="G215" s="29">
        <v>30000</v>
      </c>
      <c r="H215" s="29"/>
      <c r="I215" s="29"/>
      <c r="J215" s="29"/>
      <c r="K215" s="29">
        <v>1000</v>
      </c>
      <c r="L215" s="29"/>
      <c r="M215" s="29"/>
      <c r="N215" s="29"/>
      <c r="O215" s="29"/>
      <c r="P215" s="29"/>
      <c r="Q215" s="29"/>
    </row>
    <row r="216" spans="3:17" x14ac:dyDescent="0.25">
      <c r="C216" s="138">
        <v>3381</v>
      </c>
      <c r="D216" s="139" t="s">
        <v>945</v>
      </c>
      <c r="E216" s="167">
        <f t="shared" si="23"/>
        <v>317999.99800000002</v>
      </c>
      <c r="F216" s="29">
        <v>22666.666000000001</v>
      </c>
      <c r="G216" s="29">
        <v>22666.666000000001</v>
      </c>
      <c r="H216" s="29">
        <f>25000+22666.666</f>
        <v>47666.665999999997</v>
      </c>
      <c r="I216" s="29">
        <v>25000</v>
      </c>
      <c r="J216" s="29">
        <v>25000</v>
      </c>
      <c r="K216" s="29">
        <v>25000</v>
      </c>
      <c r="L216" s="29">
        <v>25000</v>
      </c>
      <c r="M216" s="29">
        <v>25000</v>
      </c>
      <c r="N216" s="29">
        <v>25000</v>
      </c>
      <c r="O216" s="29">
        <v>25000</v>
      </c>
      <c r="P216" s="29">
        <v>25000</v>
      </c>
      <c r="Q216" s="29">
        <v>25000</v>
      </c>
    </row>
    <row r="217" spans="3:17" ht="33.75" x14ac:dyDescent="0.25">
      <c r="C217" s="138">
        <v>3391</v>
      </c>
      <c r="D217" s="139" t="s">
        <v>946</v>
      </c>
      <c r="E217" s="167">
        <f t="shared" si="23"/>
        <v>202000</v>
      </c>
      <c r="F217" s="29">
        <f>12000+2500</f>
        <v>14500</v>
      </c>
      <c r="G217" s="29">
        <v>2500</v>
      </c>
      <c r="H217" s="29">
        <f>100000+60000+2500</f>
        <v>162500</v>
      </c>
      <c r="I217" s="29">
        <v>2500</v>
      </c>
      <c r="J217" s="29">
        <v>2500</v>
      </c>
      <c r="K217" s="29">
        <v>2500</v>
      </c>
      <c r="L217" s="29">
        <v>2500</v>
      </c>
      <c r="M217" s="29">
        <v>2500</v>
      </c>
      <c r="N217" s="29">
        <v>2500</v>
      </c>
      <c r="O217" s="29">
        <v>2500</v>
      </c>
      <c r="P217" s="29">
        <v>2500</v>
      </c>
      <c r="Q217" s="29">
        <v>2500</v>
      </c>
    </row>
    <row r="218" spans="3:17" ht="22.5" x14ac:dyDescent="0.25">
      <c r="C218" s="138">
        <v>3411</v>
      </c>
      <c r="D218" s="141" t="s">
        <v>719</v>
      </c>
      <c r="E218" s="167">
        <f t="shared" si="23"/>
        <v>25999.992000000009</v>
      </c>
      <c r="F218" s="29">
        <f>1833.333+333.333</f>
        <v>2166.6660000000002</v>
      </c>
      <c r="G218" s="29">
        <f t="shared" ref="G218:Q218" si="32">1833.333+333.333</f>
        <v>2166.6660000000002</v>
      </c>
      <c r="H218" s="29">
        <f t="shared" si="32"/>
        <v>2166.6660000000002</v>
      </c>
      <c r="I218" s="29">
        <f t="shared" si="32"/>
        <v>2166.6660000000002</v>
      </c>
      <c r="J218" s="29">
        <f t="shared" si="32"/>
        <v>2166.6660000000002</v>
      </c>
      <c r="K218" s="29">
        <f t="shared" si="32"/>
        <v>2166.6660000000002</v>
      </c>
      <c r="L218" s="29">
        <f t="shared" si="32"/>
        <v>2166.6660000000002</v>
      </c>
      <c r="M218" s="29">
        <f t="shared" si="32"/>
        <v>2166.6660000000002</v>
      </c>
      <c r="N218" s="29">
        <f t="shared" si="32"/>
        <v>2166.6660000000002</v>
      </c>
      <c r="O218" s="29">
        <f t="shared" si="32"/>
        <v>2166.6660000000002</v>
      </c>
      <c r="P218" s="29">
        <f t="shared" si="32"/>
        <v>2166.6660000000002</v>
      </c>
      <c r="Q218" s="29">
        <f t="shared" si="32"/>
        <v>2166.6660000000002</v>
      </c>
    </row>
    <row r="219" spans="3:17" ht="22.5" x14ac:dyDescent="0.25">
      <c r="C219" s="138">
        <v>3451</v>
      </c>
      <c r="D219" s="141" t="s">
        <v>721</v>
      </c>
      <c r="E219" s="167">
        <f t="shared" si="23"/>
        <v>200000</v>
      </c>
      <c r="F219" s="29">
        <v>100000</v>
      </c>
      <c r="G219" s="29">
        <v>100000</v>
      </c>
      <c r="H219" s="29"/>
      <c r="I219" s="29"/>
      <c r="J219" s="29"/>
      <c r="K219" s="29"/>
      <c r="L219" s="29"/>
      <c r="M219" s="29"/>
      <c r="N219" s="29"/>
      <c r="O219" s="29"/>
      <c r="P219" s="29"/>
      <c r="Q219" s="29"/>
    </row>
    <row r="220" spans="3:17" x14ac:dyDescent="0.25">
      <c r="C220" s="138">
        <v>3471</v>
      </c>
      <c r="D220" s="139" t="s">
        <v>723</v>
      </c>
      <c r="E220" s="167">
        <f t="shared" si="23"/>
        <v>0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</row>
    <row r="221" spans="3:17" ht="33.75" x14ac:dyDescent="0.25">
      <c r="C221" s="138">
        <v>3512</v>
      </c>
      <c r="D221" s="139" t="s">
        <v>726</v>
      </c>
      <c r="E221" s="167">
        <f t="shared" si="23"/>
        <v>70000</v>
      </c>
      <c r="F221" s="29">
        <v>7500</v>
      </c>
      <c r="G221" s="29">
        <f>5000+25000</f>
        <v>30000</v>
      </c>
      <c r="H221" s="29"/>
      <c r="I221" s="29"/>
      <c r="J221" s="29"/>
      <c r="K221" s="29"/>
      <c r="L221" s="29"/>
      <c r="M221" s="29">
        <f>7500+25000</f>
        <v>32500</v>
      </c>
      <c r="N221" s="29"/>
      <c r="O221" s="29"/>
      <c r="P221" s="29"/>
      <c r="Q221" s="29"/>
    </row>
    <row r="222" spans="3:17" ht="45" x14ac:dyDescent="0.25">
      <c r="C222" s="138">
        <v>3521</v>
      </c>
      <c r="D222" s="139" t="s">
        <v>947</v>
      </c>
      <c r="E222" s="167">
        <f t="shared" si="23"/>
        <v>20000</v>
      </c>
      <c r="F222" s="29"/>
      <c r="G222" s="29">
        <v>2000</v>
      </c>
      <c r="H222" s="29">
        <v>2000</v>
      </c>
      <c r="I222" s="29">
        <v>2000</v>
      </c>
      <c r="J222" s="29">
        <v>2000</v>
      </c>
      <c r="K222" s="29">
        <v>2000</v>
      </c>
      <c r="L222" s="29">
        <v>2000</v>
      </c>
      <c r="M222" s="29">
        <v>2000</v>
      </c>
      <c r="N222" s="29">
        <v>2000</v>
      </c>
      <c r="O222" s="29">
        <v>2000</v>
      </c>
      <c r="P222" s="29">
        <v>2000</v>
      </c>
      <c r="Q222" s="29"/>
    </row>
    <row r="223" spans="3:17" ht="45" x14ac:dyDescent="0.25">
      <c r="C223" s="138">
        <v>3531</v>
      </c>
      <c r="D223" s="139" t="s">
        <v>948</v>
      </c>
      <c r="E223" s="167">
        <f t="shared" si="23"/>
        <v>20000</v>
      </c>
      <c r="F223" s="29"/>
      <c r="G223" s="29">
        <v>5000</v>
      </c>
      <c r="H223" s="29"/>
      <c r="I223" s="29"/>
      <c r="J223" s="29">
        <v>5000</v>
      </c>
      <c r="K223" s="29"/>
      <c r="L223" s="29">
        <v>5000</v>
      </c>
      <c r="M223" s="29"/>
      <c r="N223" s="29"/>
      <c r="O223" s="29">
        <v>5000</v>
      </c>
      <c r="P223" s="29"/>
      <c r="Q223" s="29"/>
    </row>
    <row r="224" spans="3:17" ht="22.5" x14ac:dyDescent="0.25">
      <c r="C224" s="138">
        <v>3551</v>
      </c>
      <c r="D224" s="139" t="s">
        <v>730</v>
      </c>
      <c r="E224" s="167">
        <f t="shared" si="23"/>
        <v>150060</v>
      </c>
      <c r="F224" s="29">
        <v>10000</v>
      </c>
      <c r="G224" s="29">
        <f>10012+10000</f>
        <v>20012</v>
      </c>
      <c r="H224" s="29">
        <v>10000</v>
      </c>
      <c r="I224" s="29">
        <f>10012+10000</f>
        <v>20012</v>
      </c>
      <c r="J224" s="29">
        <v>10000</v>
      </c>
      <c r="K224" s="29">
        <f>10012+10000</f>
        <v>20012</v>
      </c>
      <c r="L224" s="29">
        <v>10000</v>
      </c>
      <c r="M224" s="29">
        <f>10012+10000</f>
        <v>20012</v>
      </c>
      <c r="N224" s="29">
        <v>10000</v>
      </c>
      <c r="O224" s="29">
        <f>10012+10000</f>
        <v>20012</v>
      </c>
      <c r="P224" s="29"/>
      <c r="Q224" s="29"/>
    </row>
    <row r="225" spans="3:17" ht="22.5" x14ac:dyDescent="0.25">
      <c r="C225" s="138">
        <v>3591</v>
      </c>
      <c r="D225" s="139" t="s">
        <v>735</v>
      </c>
      <c r="E225" s="167">
        <f t="shared" si="23"/>
        <v>40000</v>
      </c>
      <c r="F225" s="29"/>
      <c r="G225" s="29">
        <v>5000</v>
      </c>
      <c r="H225" s="29"/>
      <c r="I225" s="29">
        <f>5000+10000</f>
        <v>15000</v>
      </c>
      <c r="J225" s="29"/>
      <c r="K225" s="29">
        <v>5000</v>
      </c>
      <c r="L225" s="29"/>
      <c r="M225" s="29">
        <v>5000</v>
      </c>
      <c r="N225" s="29"/>
      <c r="O225" s="29">
        <v>5000</v>
      </c>
      <c r="P225" s="29"/>
      <c r="Q225" s="29">
        <v>5000</v>
      </c>
    </row>
    <row r="226" spans="3:17" ht="45" x14ac:dyDescent="0.25">
      <c r="C226" s="138">
        <v>3611</v>
      </c>
      <c r="D226" s="139" t="s">
        <v>736</v>
      </c>
      <c r="E226" s="29">
        <f t="shared" si="23"/>
        <v>0</v>
      </c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</row>
    <row r="227" spans="3:17" ht="33.75" x14ac:dyDescent="0.25">
      <c r="C227" s="138">
        <v>3621</v>
      </c>
      <c r="D227" s="139" t="s">
        <v>949</v>
      </c>
      <c r="E227" s="29">
        <f t="shared" si="23"/>
        <v>2000</v>
      </c>
      <c r="F227" s="29">
        <v>2000</v>
      </c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</row>
    <row r="228" spans="3:17" x14ac:dyDescent="0.25">
      <c r="C228" s="138">
        <v>3711</v>
      </c>
      <c r="D228" s="139" t="s">
        <v>743</v>
      </c>
      <c r="E228" s="29">
        <f t="shared" si="23"/>
        <v>311000</v>
      </c>
      <c r="F228" s="29">
        <f>11250+6000</f>
        <v>17250</v>
      </c>
      <c r="G228" s="29">
        <f>8000+8000+9000+11250</f>
        <v>36250</v>
      </c>
      <c r="H228" s="29">
        <f>8000+9000+24000+11250+6000</f>
        <v>58250</v>
      </c>
      <c r="I228" s="29">
        <v>11250</v>
      </c>
      <c r="J228" s="29">
        <f>8000+8000+9000+11250+6000</f>
        <v>42250</v>
      </c>
      <c r="K228" s="29">
        <f>8000+9000+5000+11250+6000</f>
        <v>39250</v>
      </c>
      <c r="L228" s="29">
        <v>11250</v>
      </c>
      <c r="M228" s="29">
        <f>8000+8000+9000+11250+6000</f>
        <v>42250</v>
      </c>
      <c r="N228" s="29">
        <v>11250</v>
      </c>
      <c r="O228" s="29">
        <f>8000+11250</f>
        <v>19250</v>
      </c>
      <c r="P228" s="29">
        <v>11250</v>
      </c>
      <c r="Q228" s="29">
        <v>11250</v>
      </c>
    </row>
    <row r="229" spans="3:17" x14ac:dyDescent="0.25">
      <c r="C229" s="138">
        <v>3721</v>
      </c>
      <c r="D229" s="139" t="s">
        <v>744</v>
      </c>
      <c r="E229" s="29">
        <f t="shared" si="23"/>
        <v>249400</v>
      </c>
      <c r="F229" s="29">
        <f>2350+13750+5000</f>
        <v>21100</v>
      </c>
      <c r="G229" s="29">
        <f>2350+5000+3000+13750</f>
        <v>24100</v>
      </c>
      <c r="H229" s="29">
        <f>2350+5000+3000+13750+5000</f>
        <v>29100</v>
      </c>
      <c r="I229" s="29">
        <f>2350+13750</f>
        <v>16100</v>
      </c>
      <c r="J229" s="29">
        <f>5000+3000+5000+5000+13750+5000</f>
        <v>36750</v>
      </c>
      <c r="K229" s="29">
        <f>5000+3000+13750+5000</f>
        <v>26750</v>
      </c>
      <c r="L229" s="29">
        <v>13750</v>
      </c>
      <c r="M229" s="29">
        <f>5000+3000+13750+5000</f>
        <v>26750</v>
      </c>
      <c r="N229" s="29">
        <v>13750</v>
      </c>
      <c r="O229" s="29">
        <v>13750</v>
      </c>
      <c r="P229" s="29">
        <v>13750</v>
      </c>
      <c r="Q229" s="29">
        <v>13750</v>
      </c>
    </row>
    <row r="230" spans="3:17" x14ac:dyDescent="0.25">
      <c r="C230" s="138">
        <v>3751</v>
      </c>
      <c r="D230" s="139" t="s">
        <v>746</v>
      </c>
      <c r="E230" s="29">
        <f t="shared" si="23"/>
        <v>407999.99599999987</v>
      </c>
      <c r="F230" s="29">
        <f>20000+16500+10000+14583.333</f>
        <v>61083.332999999999</v>
      </c>
      <c r="G230" s="29">
        <f>11000+10000+5000+5000+14583.333+2900+2500</f>
        <v>50983.332999999999</v>
      </c>
      <c r="H230" s="29">
        <f>20000+16500+10000+14583.333+2900+2500</f>
        <v>66483.332999999999</v>
      </c>
      <c r="I230" s="29">
        <f>11000+14583.333+2900+2500</f>
        <v>30983.332999999999</v>
      </c>
      <c r="J230" s="29">
        <f>14583.333+2900+2500</f>
        <v>19983.332999999999</v>
      </c>
      <c r="K230" s="29">
        <f>11000+14583.333+2900+2500</f>
        <v>30983.332999999999</v>
      </c>
      <c r="L230" s="29">
        <f>14583.333+2900+2500</f>
        <v>19983.332999999999</v>
      </c>
      <c r="M230" s="29">
        <f>11000+14583.333+2900+2500</f>
        <v>30983.332999999999</v>
      </c>
      <c r="N230" s="29">
        <f>14583.333+2900+2500</f>
        <v>19983.332999999999</v>
      </c>
      <c r="O230" s="29">
        <f>11000+14583.333+2900+2500</f>
        <v>30983.332999999999</v>
      </c>
      <c r="P230" s="29">
        <f>14583.333+2900+2500</f>
        <v>19983.332999999999</v>
      </c>
      <c r="Q230" s="29">
        <f>11000+14583.333</f>
        <v>25583.332999999999</v>
      </c>
    </row>
    <row r="231" spans="3:17" ht="22.5" x14ac:dyDescent="0.25">
      <c r="C231" s="138">
        <v>3781</v>
      </c>
      <c r="D231" s="139" t="s">
        <v>950</v>
      </c>
      <c r="E231" s="29">
        <f t="shared" si="23"/>
        <v>20000</v>
      </c>
      <c r="F231" s="29"/>
      <c r="G231" s="29">
        <v>2000</v>
      </c>
      <c r="H231" s="29">
        <v>2000</v>
      </c>
      <c r="I231" s="29">
        <v>2000</v>
      </c>
      <c r="J231" s="29">
        <v>2000</v>
      </c>
      <c r="K231" s="29">
        <v>2000</v>
      </c>
      <c r="L231" s="29">
        <v>2000</v>
      </c>
      <c r="M231" s="29">
        <v>2000</v>
      </c>
      <c r="N231" s="29">
        <v>2000</v>
      </c>
      <c r="O231" s="29">
        <v>2000</v>
      </c>
      <c r="P231" s="29">
        <v>2000</v>
      </c>
      <c r="Q231" s="29"/>
    </row>
    <row r="232" spans="3:17" ht="22.5" x14ac:dyDescent="0.25">
      <c r="C232" s="138">
        <v>3791</v>
      </c>
      <c r="D232" s="139" t="s">
        <v>951</v>
      </c>
      <c r="E232" s="29">
        <f t="shared" si="23"/>
        <v>9999.9959999999992</v>
      </c>
      <c r="F232" s="29">
        <v>833.33299999999997</v>
      </c>
      <c r="G232" s="29">
        <v>833.33299999999997</v>
      </c>
      <c r="H232" s="29">
        <v>833.33299999999997</v>
      </c>
      <c r="I232" s="29">
        <v>833.33299999999997</v>
      </c>
      <c r="J232" s="29">
        <v>833.33299999999997</v>
      </c>
      <c r="K232" s="29">
        <v>833.33299999999997</v>
      </c>
      <c r="L232" s="29">
        <v>833.33299999999997</v>
      </c>
      <c r="M232" s="29">
        <v>833.33299999999997</v>
      </c>
      <c r="N232" s="29">
        <v>833.33299999999997</v>
      </c>
      <c r="O232" s="29">
        <v>833.33299999999997</v>
      </c>
      <c r="P232" s="29">
        <v>833.33299999999997</v>
      </c>
      <c r="Q232" s="29">
        <v>833.33299999999997</v>
      </c>
    </row>
    <row r="233" spans="3:17" x14ac:dyDescent="0.25">
      <c r="C233" s="138">
        <v>3811</v>
      </c>
      <c r="D233" s="139" t="s">
        <v>952</v>
      </c>
      <c r="E233" s="29">
        <f t="shared" si="23"/>
        <v>0</v>
      </c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</row>
    <row r="234" spans="3:17" x14ac:dyDescent="0.25">
      <c r="C234" s="138">
        <v>3821</v>
      </c>
      <c r="D234" s="139" t="s">
        <v>753</v>
      </c>
      <c r="E234" s="29">
        <f t="shared" si="23"/>
        <v>30000</v>
      </c>
      <c r="F234" s="29"/>
      <c r="G234" s="29">
        <v>1200</v>
      </c>
      <c r="H234" s="29">
        <v>1200</v>
      </c>
      <c r="I234" s="29">
        <v>1200</v>
      </c>
      <c r="J234" s="29">
        <f>4000+1200+5000</f>
        <v>10200</v>
      </c>
      <c r="K234" s="29">
        <v>1200</v>
      </c>
      <c r="L234" s="29">
        <v>1200</v>
      </c>
      <c r="M234" s="29">
        <v>1200</v>
      </c>
      <c r="N234" s="29">
        <v>1200</v>
      </c>
      <c r="O234" s="29">
        <f>4000+1200</f>
        <v>5200</v>
      </c>
      <c r="P234" s="29">
        <v>1200</v>
      </c>
      <c r="Q234" s="29">
        <v>5000</v>
      </c>
    </row>
    <row r="235" spans="3:17" x14ac:dyDescent="0.25">
      <c r="C235" s="138">
        <v>3822</v>
      </c>
      <c r="D235" s="139" t="s">
        <v>754</v>
      </c>
      <c r="E235" s="29">
        <f t="shared" si="23"/>
        <v>50000</v>
      </c>
      <c r="F235" s="29"/>
      <c r="G235" s="29">
        <v>5000</v>
      </c>
      <c r="H235" s="29">
        <v>5000</v>
      </c>
      <c r="I235" s="29">
        <v>5000</v>
      </c>
      <c r="J235" s="29">
        <v>5000</v>
      </c>
      <c r="K235" s="29">
        <v>5000</v>
      </c>
      <c r="L235" s="29">
        <v>5000</v>
      </c>
      <c r="M235" s="29">
        <v>5000</v>
      </c>
      <c r="N235" s="29">
        <v>5000</v>
      </c>
      <c r="O235" s="29">
        <v>5000</v>
      </c>
      <c r="P235" s="29">
        <v>5000</v>
      </c>
      <c r="Q235" s="29"/>
    </row>
    <row r="236" spans="3:17" x14ac:dyDescent="0.25">
      <c r="C236" s="138">
        <v>3831</v>
      </c>
      <c r="D236" s="139" t="s">
        <v>953</v>
      </c>
      <c r="E236" s="29">
        <f t="shared" si="23"/>
        <v>0</v>
      </c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</row>
    <row r="237" spans="3:17" x14ac:dyDescent="0.25">
      <c r="C237" s="138">
        <v>3841</v>
      </c>
      <c r="D237" s="139" t="s">
        <v>756</v>
      </c>
      <c r="E237" s="29">
        <f t="shared" si="23"/>
        <v>0</v>
      </c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</row>
    <row r="238" spans="3:17" x14ac:dyDescent="0.25">
      <c r="C238" s="138">
        <v>3921</v>
      </c>
      <c r="D238" s="139" t="s">
        <v>759</v>
      </c>
      <c r="E238" s="29">
        <f t="shared" si="23"/>
        <v>13980.409999999998</v>
      </c>
      <c r="F238" s="29">
        <f>13980.41/12</f>
        <v>1165.0341666666666</v>
      </c>
      <c r="G238" s="29">
        <f t="shared" ref="G238:Q238" si="33">13980.41/12</f>
        <v>1165.0341666666666</v>
      </c>
      <c r="H238" s="29">
        <f t="shared" si="33"/>
        <v>1165.0341666666666</v>
      </c>
      <c r="I238" s="29">
        <f t="shared" si="33"/>
        <v>1165.0341666666666</v>
      </c>
      <c r="J238" s="29">
        <f t="shared" si="33"/>
        <v>1165.0341666666666</v>
      </c>
      <c r="K238" s="29">
        <f t="shared" si="33"/>
        <v>1165.0341666666666</v>
      </c>
      <c r="L238" s="29">
        <f t="shared" si="33"/>
        <v>1165.0341666666666</v>
      </c>
      <c r="M238" s="29">
        <f t="shared" si="33"/>
        <v>1165.0341666666666</v>
      </c>
      <c r="N238" s="29">
        <f t="shared" si="33"/>
        <v>1165.0341666666666</v>
      </c>
      <c r="O238" s="29">
        <f t="shared" si="33"/>
        <v>1165.0341666666666</v>
      </c>
      <c r="P238" s="29">
        <f t="shared" si="33"/>
        <v>1165.0341666666666</v>
      </c>
      <c r="Q238" s="29">
        <f t="shared" si="33"/>
        <v>1165.0341666666666</v>
      </c>
    </row>
    <row r="239" spans="3:17" ht="22.5" x14ac:dyDescent="0.25">
      <c r="C239" s="138">
        <v>3951</v>
      </c>
      <c r="D239" s="139" t="s">
        <v>954</v>
      </c>
      <c r="E239" s="29">
        <f t="shared" si="23"/>
        <v>0</v>
      </c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</row>
    <row r="240" spans="3:17" ht="22.5" x14ac:dyDescent="0.25">
      <c r="C240" s="142">
        <v>3962</v>
      </c>
      <c r="D240" s="133" t="s">
        <v>765</v>
      </c>
      <c r="E240" s="29">
        <f t="shared" si="23"/>
        <v>30000</v>
      </c>
      <c r="F240" s="29">
        <v>2500</v>
      </c>
      <c r="G240" s="29">
        <v>2500</v>
      </c>
      <c r="H240" s="29">
        <v>2500</v>
      </c>
      <c r="I240" s="29">
        <v>2500</v>
      </c>
      <c r="J240" s="29">
        <v>2500</v>
      </c>
      <c r="K240" s="29">
        <v>2500</v>
      </c>
      <c r="L240" s="29">
        <v>2500</v>
      </c>
      <c r="M240" s="29">
        <v>2500</v>
      </c>
      <c r="N240" s="29">
        <v>2500</v>
      </c>
      <c r="O240" s="29">
        <v>2500</v>
      </c>
      <c r="P240" s="29">
        <v>2500</v>
      </c>
      <c r="Q240" s="29">
        <v>2500</v>
      </c>
    </row>
    <row r="241" spans="3:17" x14ac:dyDescent="0.25">
      <c r="C241" s="153">
        <v>3994</v>
      </c>
      <c r="D241" s="154" t="s">
        <v>769</v>
      </c>
      <c r="E241" s="29">
        <f t="shared" si="23"/>
        <v>0</v>
      </c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</row>
    <row r="242" spans="3:17" ht="15" x14ac:dyDescent="0.25">
      <c r="C242" s="27"/>
      <c r="D242" s="28" t="s">
        <v>32</v>
      </c>
      <c r="E242" s="65">
        <f t="shared" ref="E242:Q242" si="34">SUM(E197:E241)</f>
        <v>4610940.3883000007</v>
      </c>
      <c r="F242" s="66">
        <f t="shared" si="34"/>
        <v>405181.69849999994</v>
      </c>
      <c r="G242" s="66">
        <f t="shared" si="34"/>
        <v>621793.69850000006</v>
      </c>
      <c r="H242" s="66">
        <f t="shared" si="34"/>
        <v>1292281.6988000001</v>
      </c>
      <c r="I242" s="66">
        <f t="shared" si="34"/>
        <v>249627.0325</v>
      </c>
      <c r="J242" s="66">
        <f t="shared" si="34"/>
        <v>287265.03249999997</v>
      </c>
      <c r="K242" s="66">
        <f t="shared" si="34"/>
        <v>298277.03249999997</v>
      </c>
      <c r="L242" s="66">
        <f t="shared" si="34"/>
        <v>234265.0325</v>
      </c>
      <c r="M242" s="66">
        <f t="shared" si="34"/>
        <v>323777.03249999997</v>
      </c>
      <c r="N242" s="66">
        <f t="shared" si="34"/>
        <v>229265.0325</v>
      </c>
      <c r="O242" s="66">
        <f t="shared" si="34"/>
        <v>264277.03249999997</v>
      </c>
      <c r="P242" s="66">
        <f t="shared" si="34"/>
        <v>216265.0325</v>
      </c>
      <c r="Q242" s="67">
        <f t="shared" si="34"/>
        <v>188665.0325</v>
      </c>
    </row>
    <row r="243" spans="3:17" ht="33" customHeight="1" thickBot="1" x14ac:dyDescent="0.3">
      <c r="C243" s="30" t="s">
        <v>37</v>
      </c>
      <c r="D243" s="26"/>
      <c r="E243" s="117"/>
      <c r="F243" s="24"/>
      <c r="G243" s="24"/>
      <c r="H243" s="24"/>
      <c r="I243" s="24"/>
      <c r="J243" s="24"/>
      <c r="K243" s="24"/>
      <c r="L243" s="24"/>
      <c r="M243" s="25"/>
      <c r="N243" s="25"/>
      <c r="O243" s="25"/>
      <c r="P243" s="25"/>
      <c r="Q243" s="25"/>
    </row>
    <row r="244" spans="3:17" ht="22.5" x14ac:dyDescent="0.2">
      <c r="C244" s="143">
        <v>4156</v>
      </c>
      <c r="D244" s="139" t="s">
        <v>787</v>
      </c>
      <c r="E244" s="29">
        <f t="shared" ref="E244:E249" si="35">+SUM(F244:Q244)</f>
        <v>0</v>
      </c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</row>
    <row r="245" spans="3:17" ht="22.5" x14ac:dyDescent="0.2">
      <c r="C245" s="144">
        <v>4412</v>
      </c>
      <c r="D245" s="145" t="s">
        <v>955</v>
      </c>
      <c r="E245" s="29">
        <f t="shared" si="35"/>
        <v>248000</v>
      </c>
      <c r="F245" s="29">
        <f>2500+2500</f>
        <v>5000</v>
      </c>
      <c r="G245" s="29">
        <f>2500+14375</f>
        <v>16875</v>
      </c>
      <c r="H245" s="29">
        <f>14000+6250+6250+20000+2500+14375</f>
        <v>63375</v>
      </c>
      <c r="I245" s="29">
        <f>6250+6250+2500</f>
        <v>15000</v>
      </c>
      <c r="J245" s="29">
        <f>6250+6250+2500+14375+2500</f>
        <v>31875</v>
      </c>
      <c r="K245" s="29">
        <f>6250+6250+2500+14375</f>
        <v>29375</v>
      </c>
      <c r="L245" s="29">
        <f>2500+14375</f>
        <v>16875</v>
      </c>
      <c r="M245" s="29">
        <f>14000+2500+14375</f>
        <v>30875</v>
      </c>
      <c r="N245" s="29">
        <f>2500+14375</f>
        <v>16875</v>
      </c>
      <c r="O245" s="29">
        <f>2500+14375</f>
        <v>16875</v>
      </c>
      <c r="P245" s="29">
        <v>2500</v>
      </c>
      <c r="Q245" s="29">
        <v>2500</v>
      </c>
    </row>
    <row r="246" spans="3:17" ht="22.5" x14ac:dyDescent="0.2">
      <c r="C246" s="144">
        <v>4414</v>
      </c>
      <c r="D246" s="131" t="s">
        <v>956</v>
      </c>
      <c r="E246" s="29">
        <f t="shared" si="35"/>
        <v>0</v>
      </c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</row>
    <row r="247" spans="3:17" ht="22.5" x14ac:dyDescent="0.2">
      <c r="C247" s="144">
        <v>4419</v>
      </c>
      <c r="D247" s="145" t="s">
        <v>957</v>
      </c>
      <c r="E247" s="29">
        <f t="shared" si="35"/>
        <v>0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</row>
    <row r="248" spans="3:17" x14ac:dyDescent="0.2">
      <c r="C248" s="144">
        <v>4421</v>
      </c>
      <c r="D248" s="145" t="s">
        <v>823</v>
      </c>
      <c r="E248" s="29">
        <f t="shared" si="35"/>
        <v>0</v>
      </c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</row>
    <row r="249" spans="3:17" x14ac:dyDescent="0.2">
      <c r="C249" s="144">
        <v>4422</v>
      </c>
      <c r="D249" s="145" t="s">
        <v>958</v>
      </c>
      <c r="E249" s="29">
        <f t="shared" si="35"/>
        <v>11000</v>
      </c>
      <c r="F249" s="29"/>
      <c r="G249" s="29"/>
      <c r="H249" s="29"/>
      <c r="I249" s="29"/>
      <c r="J249" s="29"/>
      <c r="K249" s="29">
        <v>5500</v>
      </c>
      <c r="L249" s="29"/>
      <c r="M249" s="29"/>
      <c r="N249" s="29"/>
      <c r="O249" s="29">
        <v>5500</v>
      </c>
      <c r="P249" s="29"/>
      <c r="Q249" s="29"/>
    </row>
    <row r="250" spans="3:17" ht="15" x14ac:dyDescent="0.25">
      <c r="C250" s="27"/>
      <c r="D250" s="28" t="s">
        <v>32</v>
      </c>
      <c r="E250" s="65">
        <f t="shared" ref="E250:Q250" si="36">SUM(E244:E249)</f>
        <v>259000</v>
      </c>
      <c r="F250" s="66">
        <f t="shared" si="36"/>
        <v>5000</v>
      </c>
      <c r="G250" s="66">
        <f t="shared" si="36"/>
        <v>16875</v>
      </c>
      <c r="H250" s="66">
        <f t="shared" si="36"/>
        <v>63375</v>
      </c>
      <c r="I250" s="66">
        <f t="shared" si="36"/>
        <v>15000</v>
      </c>
      <c r="J250" s="66">
        <f t="shared" si="36"/>
        <v>31875</v>
      </c>
      <c r="K250" s="66">
        <f t="shared" si="36"/>
        <v>34875</v>
      </c>
      <c r="L250" s="66">
        <f t="shared" si="36"/>
        <v>16875</v>
      </c>
      <c r="M250" s="66">
        <f t="shared" si="36"/>
        <v>30875</v>
      </c>
      <c r="N250" s="66">
        <f t="shared" si="36"/>
        <v>16875</v>
      </c>
      <c r="O250" s="66">
        <f t="shared" si="36"/>
        <v>22375</v>
      </c>
      <c r="P250" s="66">
        <f t="shared" si="36"/>
        <v>2500</v>
      </c>
      <c r="Q250" s="67">
        <f t="shared" si="36"/>
        <v>2500</v>
      </c>
    </row>
    <row r="251" spans="3:17" ht="33" customHeight="1" thickBot="1" x14ac:dyDescent="0.3">
      <c r="C251" s="30" t="s">
        <v>35</v>
      </c>
      <c r="D251" s="26"/>
      <c r="E251" s="117"/>
      <c r="F251" s="24"/>
      <c r="G251" s="24"/>
      <c r="H251" s="24"/>
      <c r="I251" s="24"/>
      <c r="J251" s="24"/>
      <c r="K251" s="24"/>
      <c r="L251" s="24"/>
      <c r="M251" s="25"/>
      <c r="N251" s="25"/>
      <c r="O251" s="25"/>
      <c r="P251" s="25"/>
      <c r="Q251" s="25"/>
    </row>
    <row r="252" spans="3:17" ht="22.5" x14ac:dyDescent="0.2">
      <c r="C252" s="143">
        <v>5111</v>
      </c>
      <c r="D252" s="146" t="s">
        <v>959</v>
      </c>
      <c r="E252" s="29">
        <f t="shared" ref="E252:E263" si="37">+SUM(F252:Q252)</f>
        <v>0</v>
      </c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</row>
    <row r="253" spans="3:17" ht="22.5" x14ac:dyDescent="0.2">
      <c r="C253" s="144">
        <v>5151</v>
      </c>
      <c r="D253" s="147" t="s">
        <v>960</v>
      </c>
      <c r="E253" s="29">
        <f t="shared" si="37"/>
        <v>0</v>
      </c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</row>
    <row r="254" spans="3:17" ht="22.5" x14ac:dyDescent="0.2">
      <c r="C254" s="144">
        <v>5191</v>
      </c>
      <c r="D254" s="147" t="s">
        <v>847</v>
      </c>
      <c r="E254" s="29">
        <f t="shared" si="37"/>
        <v>0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</row>
    <row r="255" spans="3:17" ht="22.5" x14ac:dyDescent="0.2">
      <c r="C255" s="144">
        <v>5291</v>
      </c>
      <c r="D255" s="147" t="s">
        <v>961</v>
      </c>
      <c r="E255" s="29">
        <f t="shared" si="37"/>
        <v>53000</v>
      </c>
      <c r="F255" s="29"/>
      <c r="G255" s="29"/>
      <c r="H255" s="29">
        <v>53000</v>
      </c>
      <c r="I255" s="29"/>
      <c r="J255" s="29"/>
      <c r="K255" s="29"/>
      <c r="L255" s="29"/>
      <c r="M255" s="29"/>
      <c r="N255" s="29"/>
      <c r="O255" s="29"/>
      <c r="P255" s="29"/>
      <c r="Q255" s="29"/>
    </row>
    <row r="256" spans="3:17" ht="22.5" x14ac:dyDescent="0.2">
      <c r="C256" s="144">
        <v>5311</v>
      </c>
      <c r="D256" s="147" t="s">
        <v>853</v>
      </c>
      <c r="E256" s="29">
        <f t="shared" si="37"/>
        <v>50068.34</v>
      </c>
      <c r="F256" s="29">
        <v>50068.34</v>
      </c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</row>
    <row r="257" spans="3:17" x14ac:dyDescent="0.2">
      <c r="C257" s="144">
        <v>5411</v>
      </c>
      <c r="D257" s="147" t="s">
        <v>962</v>
      </c>
      <c r="E257" s="29">
        <f t="shared" si="37"/>
        <v>0</v>
      </c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</row>
    <row r="258" spans="3:17" ht="22.5" x14ac:dyDescent="0.2">
      <c r="C258" s="144">
        <v>5611</v>
      </c>
      <c r="D258" s="148" t="s">
        <v>963</v>
      </c>
      <c r="E258" s="29">
        <f t="shared" si="37"/>
        <v>12500</v>
      </c>
      <c r="F258" s="29"/>
      <c r="G258" s="29"/>
      <c r="H258" s="29">
        <v>12500</v>
      </c>
      <c r="I258" s="29"/>
      <c r="J258" s="29"/>
      <c r="K258" s="29"/>
      <c r="L258" s="29"/>
      <c r="M258" s="29"/>
      <c r="N258" s="29"/>
      <c r="O258" s="29"/>
      <c r="P258" s="29"/>
      <c r="Q258" s="29"/>
    </row>
    <row r="259" spans="3:17" x14ac:dyDescent="0.2">
      <c r="C259" s="144">
        <v>5621</v>
      </c>
      <c r="D259" s="148" t="s">
        <v>964</v>
      </c>
      <c r="E259" s="29">
        <f t="shared" si="37"/>
        <v>0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</row>
    <row r="260" spans="3:17" ht="33.75" x14ac:dyDescent="0.2">
      <c r="C260" s="149">
        <v>5641</v>
      </c>
      <c r="D260" s="150" t="s">
        <v>965</v>
      </c>
      <c r="E260" s="29">
        <f t="shared" si="37"/>
        <v>0</v>
      </c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</row>
    <row r="261" spans="3:17" x14ac:dyDescent="0.2">
      <c r="C261" s="144">
        <v>5911</v>
      </c>
      <c r="D261" s="147" t="s">
        <v>886</v>
      </c>
      <c r="E261" s="29">
        <f t="shared" si="37"/>
        <v>5000</v>
      </c>
      <c r="F261" s="29"/>
      <c r="G261" s="29"/>
      <c r="H261" s="29">
        <v>5000</v>
      </c>
      <c r="I261" s="29"/>
      <c r="J261" s="29"/>
      <c r="K261" s="29"/>
      <c r="L261" s="29"/>
      <c r="M261" s="29"/>
      <c r="N261" s="29"/>
      <c r="O261" s="29"/>
      <c r="P261" s="29"/>
      <c r="Q261" s="29"/>
    </row>
    <row r="262" spans="3:17" x14ac:dyDescent="0.2">
      <c r="C262" s="151">
        <v>5931</v>
      </c>
      <c r="D262" s="152" t="s">
        <v>888</v>
      </c>
      <c r="E262" s="29">
        <f t="shared" si="37"/>
        <v>0</v>
      </c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</row>
    <row r="263" spans="3:17" ht="22.5" x14ac:dyDescent="0.2">
      <c r="C263" s="151">
        <v>5971</v>
      </c>
      <c r="D263" s="152" t="s">
        <v>892</v>
      </c>
      <c r="E263" s="29">
        <f t="shared" si="37"/>
        <v>0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</row>
    <row r="264" spans="3:17" ht="15" x14ac:dyDescent="0.25">
      <c r="C264" s="27"/>
      <c r="D264" s="28" t="s">
        <v>32</v>
      </c>
      <c r="E264" s="65">
        <f t="shared" ref="E264:Q264" si="38">SUM(E252:E263)</f>
        <v>120568.34</v>
      </c>
      <c r="F264" s="66">
        <f t="shared" si="38"/>
        <v>50068.34</v>
      </c>
      <c r="G264" s="66">
        <f t="shared" si="38"/>
        <v>0</v>
      </c>
      <c r="H264" s="66">
        <f t="shared" si="38"/>
        <v>70500</v>
      </c>
      <c r="I264" s="66">
        <f t="shared" si="38"/>
        <v>0</v>
      </c>
      <c r="J264" s="66">
        <f t="shared" si="38"/>
        <v>0</v>
      </c>
      <c r="K264" s="66">
        <f t="shared" si="38"/>
        <v>0</v>
      </c>
      <c r="L264" s="66">
        <f t="shared" si="38"/>
        <v>0</v>
      </c>
      <c r="M264" s="66">
        <f t="shared" si="38"/>
        <v>0</v>
      </c>
      <c r="N264" s="66">
        <f t="shared" si="38"/>
        <v>0</v>
      </c>
      <c r="O264" s="66">
        <f t="shared" si="38"/>
        <v>0</v>
      </c>
      <c r="P264" s="66">
        <f t="shared" si="38"/>
        <v>0</v>
      </c>
      <c r="Q264" s="67">
        <f t="shared" si="38"/>
        <v>0</v>
      </c>
    </row>
    <row r="265" spans="3:17" ht="22.5" customHeight="1" x14ac:dyDescent="0.25">
      <c r="C265" s="27"/>
      <c r="D265" s="28" t="s">
        <v>969</v>
      </c>
      <c r="E265" s="65">
        <f t="shared" ref="E265:Q265" si="39">+SUM(E127:E264)/2</f>
        <v>18349237.4089</v>
      </c>
      <c r="F265" s="66">
        <f t="shared" si="39"/>
        <v>1565489.5613333336</v>
      </c>
      <c r="G265" s="66">
        <f t="shared" si="39"/>
        <v>1969924.7310000004</v>
      </c>
      <c r="H265" s="66">
        <f t="shared" si="39"/>
        <v>2824862.7246333337</v>
      </c>
      <c r="I265" s="66">
        <f t="shared" si="39"/>
        <v>1425641.3750000012</v>
      </c>
      <c r="J265" s="66">
        <f t="shared" si="39"/>
        <v>1236746.0636666669</v>
      </c>
      <c r="K265" s="66">
        <f t="shared" si="39"/>
        <v>1217008.0650000002</v>
      </c>
      <c r="L265" s="66">
        <f t="shared" si="39"/>
        <v>1190146.0650000002</v>
      </c>
      <c r="M265" s="66">
        <f t="shared" si="39"/>
        <v>1237758.0656000003</v>
      </c>
      <c r="N265" s="66">
        <f t="shared" si="39"/>
        <v>1145561.0036666668</v>
      </c>
      <c r="O265" s="66">
        <f t="shared" si="39"/>
        <v>1185091.3992000003</v>
      </c>
      <c r="P265" s="66">
        <f t="shared" si="39"/>
        <v>1117604.3992000003</v>
      </c>
      <c r="Q265" s="67">
        <f t="shared" si="39"/>
        <v>2233403.9556</v>
      </c>
    </row>
  </sheetData>
  <protectedRanges>
    <protectedRange sqref="D2:I3" name="Rango2"/>
    <protectedRange sqref="F252:Q263 F244:Q249 F229:Q229 F228:G228 D11:K125 I228:Q228 F230:P230 F159:I159 K159 M159:Q159 F130:Q148 F151:Q158 F160:Q194 F231:Q241 F197:Q227 E10:I10" name="Rango1"/>
    <protectedRange sqref="C130:D148" name="Rango1_1"/>
    <protectedRange sqref="C151:D194" name="Rango1_2"/>
    <protectedRange sqref="C197:D241" name="Rango1_3"/>
    <protectedRange sqref="C244:D249" name="Rango1_4"/>
    <protectedRange sqref="C252:D263" name="Rango1_5"/>
    <protectedRange sqref="J10" name="Rango1_6"/>
    <protectedRange sqref="K10" name="Rango1_7"/>
  </protectedRanges>
  <mergeCells count="51">
    <mergeCell ref="K3:L3"/>
    <mergeCell ref="B11:B14"/>
    <mergeCell ref="C11:C14"/>
    <mergeCell ref="C128:C129"/>
    <mergeCell ref="D128:D129"/>
    <mergeCell ref="E128:E129"/>
    <mergeCell ref="F128:Q128"/>
    <mergeCell ref="K5:K7"/>
    <mergeCell ref="L5:L7"/>
    <mergeCell ref="E6:E7"/>
    <mergeCell ref="F6:F7"/>
    <mergeCell ref="G6:G7"/>
    <mergeCell ref="H6:H7"/>
    <mergeCell ref="I6:I7"/>
    <mergeCell ref="J5:J7"/>
    <mergeCell ref="C2:C3"/>
    <mergeCell ref="D2:I3"/>
    <mergeCell ref="C5:C7"/>
    <mergeCell ref="D5:D7"/>
    <mergeCell ref="E5:I5"/>
    <mergeCell ref="B15:B18"/>
    <mergeCell ref="C15:C18"/>
    <mergeCell ref="B19:B21"/>
    <mergeCell ref="C19:C21"/>
    <mergeCell ref="B22:B24"/>
    <mergeCell ref="C22:C24"/>
    <mergeCell ref="B25:B28"/>
    <mergeCell ref="C25:C28"/>
    <mergeCell ref="B29:B35"/>
    <mergeCell ref="C29:C35"/>
    <mergeCell ref="B36:B40"/>
    <mergeCell ref="C36:C40"/>
    <mergeCell ref="B41:B47"/>
    <mergeCell ref="C41:C47"/>
    <mergeCell ref="B115:B120"/>
    <mergeCell ref="C115:C120"/>
    <mergeCell ref="B121:B125"/>
    <mergeCell ref="C121:C125"/>
    <mergeCell ref="B85:B89"/>
    <mergeCell ref="B90:B97"/>
    <mergeCell ref="B104:B109"/>
    <mergeCell ref="C104:C109"/>
    <mergeCell ref="C48:C60"/>
    <mergeCell ref="C77:C89"/>
    <mergeCell ref="C90:C103"/>
    <mergeCell ref="B110:B114"/>
    <mergeCell ref="C110:C114"/>
    <mergeCell ref="B61:B68"/>
    <mergeCell ref="C61:C68"/>
    <mergeCell ref="B69:B76"/>
    <mergeCell ref="C69:C7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59"/>
  <sheetViews>
    <sheetView topLeftCell="C1" workbookViewId="0">
      <selection activeCell="E17" sqref="E17"/>
    </sheetView>
  </sheetViews>
  <sheetFormatPr baseColWidth="10" defaultRowHeight="14.25" x14ac:dyDescent="0.25"/>
  <cols>
    <col min="1" max="2" width="0" style="13" hidden="1" customWidth="1"/>
    <col min="3" max="3" width="18.140625" style="13" customWidth="1"/>
    <col min="4" max="4" width="33.28515625" style="13" customWidth="1"/>
    <col min="5" max="5" width="18.28515625" style="13" customWidth="1"/>
    <col min="6" max="6" width="19.28515625" style="13" customWidth="1"/>
    <col min="7" max="7" width="17" style="13" customWidth="1"/>
    <col min="8" max="8" width="21.140625" style="13" customWidth="1"/>
    <col min="9" max="9" width="11.5703125" style="13" customWidth="1"/>
    <col min="10" max="10" width="17" style="13" customWidth="1"/>
    <col min="11" max="11" width="22.140625" style="13" customWidth="1"/>
    <col min="12" max="12" width="16.85546875" style="13" customWidth="1"/>
    <col min="13" max="13" width="11.5703125" style="13" customWidth="1"/>
    <col min="14" max="14" width="17.85546875" style="13" customWidth="1"/>
    <col min="15" max="15" width="12.7109375" style="13" customWidth="1"/>
    <col min="16" max="16" width="13.5703125" style="13" customWidth="1"/>
    <col min="17" max="17" width="12.7109375" style="13" customWidth="1"/>
    <col min="18" max="16384" width="11.42578125" style="13"/>
  </cols>
  <sheetData>
    <row r="2" spans="1:12" x14ac:dyDescent="0.25">
      <c r="C2" s="239" t="s">
        <v>18</v>
      </c>
      <c r="D2" s="200" t="s">
        <v>907</v>
      </c>
      <c r="E2" s="200"/>
      <c r="F2" s="200"/>
      <c r="G2" s="200"/>
      <c r="H2" s="200"/>
      <c r="I2" s="200"/>
    </row>
    <row r="3" spans="1:12" ht="18.75" thickBot="1" x14ac:dyDescent="0.3">
      <c r="A3" s="13">
        <f>+LEN(D2)</f>
        <v>36</v>
      </c>
      <c r="C3" s="240"/>
      <c r="D3" s="200"/>
      <c r="E3" s="200"/>
      <c r="F3" s="200"/>
      <c r="G3" s="200"/>
      <c r="H3" s="200"/>
      <c r="I3" s="200"/>
      <c r="J3" s="267"/>
      <c r="K3" s="267"/>
      <c r="L3" s="267"/>
    </row>
    <row r="4" spans="1:12" ht="27.75" customHeight="1" thickBot="1" x14ac:dyDescent="0.3">
      <c r="C4" s="19"/>
      <c r="D4" s="19"/>
      <c r="E4" s="19"/>
      <c r="F4" s="19"/>
      <c r="G4" s="19"/>
      <c r="H4" s="19"/>
    </row>
    <row r="5" spans="1:12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2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2" ht="24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2" ht="38.1" customHeight="1" x14ac:dyDescent="0.25">
      <c r="C8" s="114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2" ht="38.1" customHeight="1" x14ac:dyDescent="0.25">
      <c r="C9" s="114" t="s">
        <v>7</v>
      </c>
      <c r="D9" s="8"/>
      <c r="E9" s="171"/>
      <c r="F9" s="171"/>
      <c r="G9" s="171"/>
      <c r="H9" s="171"/>
      <c r="I9" s="171"/>
      <c r="J9" s="10"/>
      <c r="K9" s="10"/>
      <c r="L9" s="15"/>
    </row>
    <row r="10" spans="1:12" ht="38.1" customHeight="1" x14ac:dyDescent="0.25">
      <c r="C10" s="114" t="s">
        <v>51</v>
      </c>
      <c r="D10" s="177" t="str">
        <f>+D2</f>
        <v>VINCULACION CON EL SECTOR PRODUCTIVO</v>
      </c>
      <c r="E10" s="177" t="s">
        <v>979</v>
      </c>
      <c r="F10" s="172" t="s">
        <v>1190</v>
      </c>
      <c r="G10" s="172" t="s">
        <v>1187</v>
      </c>
      <c r="H10" s="172" t="s">
        <v>1182</v>
      </c>
      <c r="I10" s="174" t="s">
        <v>1139</v>
      </c>
      <c r="J10" s="176" t="s">
        <v>1197</v>
      </c>
      <c r="K10" s="176" t="s">
        <v>1191</v>
      </c>
      <c r="L10" s="17">
        <f>+E159</f>
        <v>1307414.94</v>
      </c>
    </row>
    <row r="11" spans="1:12" ht="15.75" x14ac:dyDescent="0.25">
      <c r="B11" s="203" t="s">
        <v>9</v>
      </c>
      <c r="C11" s="219" t="s">
        <v>1140</v>
      </c>
      <c r="D11" s="181" t="s">
        <v>1142</v>
      </c>
      <c r="E11" s="172"/>
      <c r="F11" s="172"/>
      <c r="G11" s="172"/>
      <c r="H11" s="172"/>
      <c r="I11" s="172"/>
      <c r="J11" s="178"/>
      <c r="K11" s="21"/>
      <c r="L11" s="68"/>
    </row>
    <row r="12" spans="1:12" ht="15.75" x14ac:dyDescent="0.25">
      <c r="B12" s="203"/>
      <c r="C12" s="220"/>
      <c r="D12" s="181" t="s">
        <v>1143</v>
      </c>
      <c r="E12" s="172"/>
      <c r="F12" s="172"/>
      <c r="G12" s="172"/>
      <c r="H12" s="172"/>
      <c r="I12" s="172"/>
      <c r="J12" s="178"/>
      <c r="K12" s="21"/>
      <c r="L12" s="68"/>
    </row>
    <row r="13" spans="1:12" ht="15.75" x14ac:dyDescent="0.25">
      <c r="B13" s="203"/>
      <c r="C13" s="220"/>
      <c r="D13" s="181" t="s">
        <v>1030</v>
      </c>
      <c r="E13" s="172"/>
      <c r="F13" s="172"/>
      <c r="G13" s="172"/>
      <c r="H13" s="172"/>
      <c r="I13" s="172"/>
      <c r="J13" s="178"/>
      <c r="K13" s="21"/>
      <c r="L13" s="68"/>
    </row>
    <row r="14" spans="1:12" ht="15.75" x14ac:dyDescent="0.25">
      <c r="B14" s="203"/>
      <c r="C14" s="220"/>
      <c r="D14" s="181" t="s">
        <v>1144</v>
      </c>
      <c r="E14" s="172"/>
      <c r="F14" s="172"/>
      <c r="G14" s="172"/>
      <c r="H14" s="172"/>
      <c r="I14" s="172"/>
      <c r="J14" s="178"/>
      <c r="K14" s="39"/>
      <c r="L14" s="68"/>
    </row>
    <row r="15" spans="1:12" ht="15.75" x14ac:dyDescent="0.25">
      <c r="B15" s="203" t="s">
        <v>9</v>
      </c>
      <c r="C15" s="219" t="s">
        <v>1141</v>
      </c>
      <c r="D15" s="186" t="s">
        <v>1145</v>
      </c>
      <c r="E15" s="172"/>
      <c r="F15" s="172"/>
      <c r="G15" s="172"/>
      <c r="H15" s="172"/>
      <c r="I15" s="172"/>
      <c r="J15" s="178"/>
      <c r="K15" s="21"/>
      <c r="L15" s="68"/>
    </row>
    <row r="16" spans="1:12" ht="15.75" x14ac:dyDescent="0.25">
      <c r="B16" s="203"/>
      <c r="C16" s="220"/>
      <c r="D16" s="186" t="s">
        <v>1146</v>
      </c>
      <c r="E16" s="172"/>
      <c r="F16" s="172"/>
      <c r="G16" s="172"/>
      <c r="H16" s="172"/>
      <c r="I16" s="172"/>
      <c r="J16" s="178"/>
      <c r="K16" s="21"/>
      <c r="L16" s="68"/>
    </row>
    <row r="17" spans="2:17" ht="15.75" x14ac:dyDescent="0.25">
      <c r="B17" s="203"/>
      <c r="C17" s="220"/>
      <c r="D17" s="186" t="s">
        <v>1147</v>
      </c>
      <c r="E17" s="172"/>
      <c r="F17" s="172"/>
      <c r="G17" s="172"/>
      <c r="H17" s="172"/>
      <c r="I17" s="172"/>
      <c r="J17" s="178"/>
      <c r="K17" s="21"/>
      <c r="L17" s="68"/>
    </row>
    <row r="18" spans="2:17" ht="15.75" x14ac:dyDescent="0.25">
      <c r="B18" s="203"/>
      <c r="C18" s="220"/>
      <c r="D18" s="186" t="s">
        <v>1148</v>
      </c>
      <c r="E18" s="172"/>
      <c r="F18" s="172"/>
      <c r="G18" s="172"/>
      <c r="H18" s="172"/>
      <c r="I18" s="172"/>
      <c r="J18" s="178"/>
      <c r="K18" s="39"/>
      <c r="L18" s="68"/>
    </row>
    <row r="19" spans="2:17" ht="15.75" x14ac:dyDescent="0.25">
      <c r="B19" s="203"/>
      <c r="C19" s="221"/>
      <c r="D19" s="187" t="s">
        <v>1149</v>
      </c>
      <c r="E19" s="169"/>
      <c r="F19" s="169"/>
      <c r="G19" s="169"/>
      <c r="H19" s="169"/>
      <c r="I19" s="169"/>
      <c r="J19" s="10"/>
      <c r="K19" s="39"/>
      <c r="L19" s="68"/>
    </row>
    <row r="20" spans="2:17" ht="38.1" customHeight="1" x14ac:dyDescent="0.25">
      <c r="B20" s="55"/>
      <c r="C20" s="57"/>
      <c r="D20" s="56"/>
      <c r="E20" s="62"/>
      <c r="F20" s="62"/>
      <c r="G20" s="62"/>
      <c r="H20" s="62"/>
      <c r="I20" s="62"/>
      <c r="J20" s="62"/>
      <c r="K20" s="59"/>
      <c r="L20" s="59"/>
      <c r="M20" s="20"/>
      <c r="N20" s="20"/>
      <c r="O20" s="20"/>
      <c r="P20" s="20"/>
      <c r="Q20" s="20"/>
    </row>
    <row r="21" spans="2:17" ht="33" customHeight="1" x14ac:dyDescent="0.25">
      <c r="C21" s="30" t="s">
        <v>31</v>
      </c>
      <c r="D21" s="26"/>
      <c r="E21" s="26"/>
      <c r="F21" s="60"/>
      <c r="G21" s="60"/>
      <c r="H21" s="60"/>
      <c r="I21" s="60"/>
      <c r="J21" s="60"/>
      <c r="K21" s="60"/>
      <c r="L21" s="60"/>
      <c r="M21" s="61"/>
      <c r="N21" s="61"/>
      <c r="O21" s="61"/>
      <c r="P21" s="61"/>
      <c r="Q21" s="61"/>
    </row>
    <row r="22" spans="2:17" ht="19.5" customHeight="1" x14ac:dyDescent="0.25">
      <c r="C22" s="222" t="s">
        <v>52</v>
      </c>
      <c r="D22" s="224" t="s">
        <v>53</v>
      </c>
      <c r="E22" s="226" t="s">
        <v>55</v>
      </c>
      <c r="F22" s="228" t="s">
        <v>54</v>
      </c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30"/>
    </row>
    <row r="23" spans="2:17" ht="19.5" customHeight="1" x14ac:dyDescent="0.25">
      <c r="C23" s="223"/>
      <c r="D23" s="225"/>
      <c r="E23" s="227"/>
      <c r="F23" s="63" t="s">
        <v>19</v>
      </c>
      <c r="G23" s="63" t="s">
        <v>20</v>
      </c>
      <c r="H23" s="63" t="s">
        <v>21</v>
      </c>
      <c r="I23" s="63" t="s">
        <v>22</v>
      </c>
      <c r="J23" s="63" t="s">
        <v>23</v>
      </c>
      <c r="K23" s="63" t="s">
        <v>24</v>
      </c>
      <c r="L23" s="63" t="s">
        <v>25</v>
      </c>
      <c r="M23" s="63" t="s">
        <v>26</v>
      </c>
      <c r="N23" s="63" t="s">
        <v>27</v>
      </c>
      <c r="O23" s="63" t="s">
        <v>28</v>
      </c>
      <c r="P23" s="63" t="s">
        <v>29</v>
      </c>
      <c r="Q23" s="64" t="s">
        <v>30</v>
      </c>
    </row>
    <row r="24" spans="2:17" x14ac:dyDescent="0.25">
      <c r="C24" s="121">
        <v>1131</v>
      </c>
      <c r="D24" s="120" t="s">
        <v>572</v>
      </c>
      <c r="E24" s="29">
        <f t="shared" ref="E24:E42" si="0">+SUM(F24:Q24)</f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2:17" x14ac:dyDescent="0.25">
      <c r="C25" s="121">
        <v>1211</v>
      </c>
      <c r="D25" s="120" t="s">
        <v>918</v>
      </c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2:17" ht="22.5" x14ac:dyDescent="0.25">
      <c r="C26" s="121">
        <v>1311</v>
      </c>
      <c r="D26" s="120" t="s">
        <v>579</v>
      </c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2:17" x14ac:dyDescent="0.25">
      <c r="C27" s="121">
        <v>1321</v>
      </c>
      <c r="D27" s="120" t="s">
        <v>580</v>
      </c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2:17" x14ac:dyDescent="0.25">
      <c r="C28" s="121">
        <v>1322</v>
      </c>
      <c r="D28" s="120" t="s">
        <v>581</v>
      </c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2:17" x14ac:dyDescent="0.25">
      <c r="C29" s="121">
        <v>1343</v>
      </c>
      <c r="D29" s="120" t="s">
        <v>586</v>
      </c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2:17" ht="22.5" x14ac:dyDescent="0.25">
      <c r="C30" s="121">
        <v>1411</v>
      </c>
      <c r="D30" s="120" t="s">
        <v>592</v>
      </c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2:17" x14ac:dyDescent="0.25">
      <c r="C31" s="121">
        <v>1421</v>
      </c>
      <c r="D31" s="120" t="s">
        <v>595</v>
      </c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2:17" x14ac:dyDescent="0.25">
      <c r="C32" s="121">
        <v>1431</v>
      </c>
      <c r="D32" s="120" t="s">
        <v>596</v>
      </c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ht="22.5" x14ac:dyDescent="0.25">
      <c r="C33" s="121">
        <v>1432</v>
      </c>
      <c r="D33" s="120" t="s">
        <v>919</v>
      </c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121">
        <v>1442</v>
      </c>
      <c r="D34" s="120" t="s">
        <v>599</v>
      </c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121">
        <v>1521</v>
      </c>
      <c r="D35" s="120" t="s">
        <v>920</v>
      </c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121">
        <v>1544</v>
      </c>
      <c r="D36" s="120" t="s">
        <v>609</v>
      </c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121">
        <v>1611</v>
      </c>
      <c r="D37" s="120" t="s">
        <v>617</v>
      </c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ht="22.5" x14ac:dyDescent="0.25">
      <c r="C38" s="121">
        <v>1612</v>
      </c>
      <c r="D38" s="120" t="s">
        <v>618</v>
      </c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121">
        <v>1712</v>
      </c>
      <c r="D39" s="120" t="s">
        <v>620</v>
      </c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121">
        <v>1713</v>
      </c>
      <c r="D40" s="120" t="s">
        <v>621</v>
      </c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121">
        <v>1715</v>
      </c>
      <c r="D41" s="120" t="s">
        <v>623</v>
      </c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121">
        <v>1719</v>
      </c>
      <c r="D42" s="120" t="s">
        <v>627</v>
      </c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ht="15" x14ac:dyDescent="0.25">
      <c r="C43" s="27"/>
      <c r="D43" s="28" t="s">
        <v>32</v>
      </c>
      <c r="E43" s="65">
        <f t="shared" ref="E43:Q43" si="1">SUM(E24:E42)</f>
        <v>0</v>
      </c>
      <c r="F43" s="66">
        <f t="shared" si="1"/>
        <v>0</v>
      </c>
      <c r="G43" s="66">
        <f t="shared" si="1"/>
        <v>0</v>
      </c>
      <c r="H43" s="66">
        <f t="shared" si="1"/>
        <v>0</v>
      </c>
      <c r="I43" s="66">
        <f t="shared" si="1"/>
        <v>0</v>
      </c>
      <c r="J43" s="66">
        <f t="shared" si="1"/>
        <v>0</v>
      </c>
      <c r="K43" s="66">
        <f t="shared" si="1"/>
        <v>0</v>
      </c>
      <c r="L43" s="66">
        <f t="shared" si="1"/>
        <v>0</v>
      </c>
      <c r="M43" s="66">
        <f t="shared" si="1"/>
        <v>0</v>
      </c>
      <c r="N43" s="66">
        <f t="shared" si="1"/>
        <v>0</v>
      </c>
      <c r="O43" s="66">
        <f t="shared" si="1"/>
        <v>0</v>
      </c>
      <c r="P43" s="66">
        <f t="shared" si="1"/>
        <v>0</v>
      </c>
      <c r="Q43" s="67">
        <f t="shared" si="1"/>
        <v>0</v>
      </c>
    </row>
    <row r="44" spans="3:17" ht="33" customHeight="1" thickBot="1" x14ac:dyDescent="0.3">
      <c r="C44" s="30" t="s">
        <v>33</v>
      </c>
      <c r="D44" s="26"/>
      <c r="E44" s="117"/>
      <c r="F44" s="24"/>
      <c r="G44" s="24"/>
      <c r="H44" s="24"/>
      <c r="I44" s="24"/>
      <c r="J44" s="24"/>
      <c r="K44" s="24"/>
      <c r="L44" s="24"/>
      <c r="M44" s="25"/>
      <c r="N44" s="25"/>
      <c r="O44" s="25"/>
      <c r="P44" s="25"/>
      <c r="Q44" s="25"/>
    </row>
    <row r="45" spans="3:17" ht="22.5" x14ac:dyDescent="0.25">
      <c r="C45" s="122">
        <v>2111</v>
      </c>
      <c r="D45" s="123" t="s">
        <v>628</v>
      </c>
      <c r="E45" s="29">
        <f t="shared" ref="E45:E88" si="2">+SUM(F45:Q45)</f>
        <v>10000</v>
      </c>
      <c r="F45" s="29"/>
      <c r="G45" s="29"/>
      <c r="H45" s="29">
        <v>10000</v>
      </c>
      <c r="I45" s="29"/>
      <c r="J45" s="29"/>
      <c r="K45" s="29"/>
      <c r="L45" s="29"/>
      <c r="M45" s="29"/>
      <c r="N45" s="29"/>
      <c r="O45" s="29"/>
      <c r="P45" s="29"/>
      <c r="Q45" s="29"/>
    </row>
    <row r="46" spans="3:17" ht="22.5" x14ac:dyDescent="0.25">
      <c r="C46" s="124">
        <v>2121</v>
      </c>
      <c r="D46" s="125" t="s">
        <v>629</v>
      </c>
      <c r="E46" s="29">
        <f t="shared" si="2"/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ht="33.75" x14ac:dyDescent="0.25">
      <c r="C47" s="124">
        <v>2141</v>
      </c>
      <c r="D47" s="125" t="s">
        <v>921</v>
      </c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124">
        <v>2151</v>
      </c>
      <c r="D48" s="125" t="s">
        <v>922</v>
      </c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124">
        <v>2161</v>
      </c>
      <c r="D49" s="125" t="s">
        <v>633</v>
      </c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124">
        <v>2171</v>
      </c>
      <c r="D50" s="126" t="s">
        <v>923</v>
      </c>
      <c r="E50" s="29">
        <f t="shared" si="2"/>
        <v>1500</v>
      </c>
      <c r="F50" s="29"/>
      <c r="G50" s="29">
        <v>1500</v>
      </c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ht="22.5" x14ac:dyDescent="0.25">
      <c r="C51" s="124">
        <v>2181</v>
      </c>
      <c r="D51" s="125" t="s">
        <v>635</v>
      </c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124">
        <v>2182</v>
      </c>
      <c r="D52" s="125" t="s">
        <v>924</v>
      </c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">
      <c r="C53" s="124">
        <v>2212</v>
      </c>
      <c r="D53" s="127" t="s">
        <v>925</v>
      </c>
      <c r="E53" s="29">
        <f t="shared" si="2"/>
        <v>70200</v>
      </c>
      <c r="F53" s="29">
        <v>5850</v>
      </c>
      <c r="G53" s="29">
        <v>5850</v>
      </c>
      <c r="H53" s="29">
        <v>5850</v>
      </c>
      <c r="I53" s="29">
        <v>5850</v>
      </c>
      <c r="J53" s="29">
        <v>5850</v>
      </c>
      <c r="K53" s="29">
        <v>5850</v>
      </c>
      <c r="L53" s="29">
        <v>5850</v>
      </c>
      <c r="M53" s="29">
        <v>5850</v>
      </c>
      <c r="N53" s="29">
        <v>5850</v>
      </c>
      <c r="O53" s="29">
        <v>5850</v>
      </c>
      <c r="P53" s="29">
        <v>5850</v>
      </c>
      <c r="Q53" s="29">
        <v>5850</v>
      </c>
    </row>
    <row r="54" spans="3:17" x14ac:dyDescent="0.25">
      <c r="C54" s="124">
        <v>2221</v>
      </c>
      <c r="D54" s="125" t="s">
        <v>926</v>
      </c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124">
        <v>2231</v>
      </c>
      <c r="D55" s="125" t="s">
        <v>641</v>
      </c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">
      <c r="C56" s="124">
        <v>2311</v>
      </c>
      <c r="D56" s="127" t="s">
        <v>927</v>
      </c>
      <c r="E56" s="29">
        <f t="shared" si="2"/>
        <v>54000</v>
      </c>
      <c r="F56" s="29">
        <v>2000</v>
      </c>
      <c r="G56" s="29">
        <f>2000+30000</f>
        <v>32000</v>
      </c>
      <c r="H56" s="29">
        <v>2000</v>
      </c>
      <c r="I56" s="29">
        <v>2000</v>
      </c>
      <c r="J56" s="29">
        <v>2000</v>
      </c>
      <c r="K56" s="29">
        <v>2000</v>
      </c>
      <c r="L56" s="29">
        <v>2000</v>
      </c>
      <c r="M56" s="29">
        <v>2000</v>
      </c>
      <c r="N56" s="29">
        <v>2000</v>
      </c>
      <c r="O56" s="29">
        <v>2000</v>
      </c>
      <c r="P56" s="29">
        <v>2000</v>
      </c>
      <c r="Q56" s="29">
        <v>2000</v>
      </c>
    </row>
    <row r="57" spans="3:17" ht="22.5" x14ac:dyDescent="0.25">
      <c r="C57" s="124">
        <v>2351</v>
      </c>
      <c r="D57" s="128" t="s">
        <v>928</v>
      </c>
      <c r="E57" s="29">
        <f t="shared" si="2"/>
        <v>5400</v>
      </c>
      <c r="F57" s="29">
        <v>450</v>
      </c>
      <c r="G57" s="29">
        <v>450</v>
      </c>
      <c r="H57" s="29">
        <v>450</v>
      </c>
      <c r="I57" s="29">
        <v>450</v>
      </c>
      <c r="J57" s="29">
        <v>450</v>
      </c>
      <c r="K57" s="29">
        <v>450</v>
      </c>
      <c r="L57" s="29">
        <v>450</v>
      </c>
      <c r="M57" s="29">
        <v>450</v>
      </c>
      <c r="N57" s="29">
        <v>450</v>
      </c>
      <c r="O57" s="29">
        <v>450</v>
      </c>
      <c r="P57" s="29">
        <v>450</v>
      </c>
      <c r="Q57" s="29">
        <v>450</v>
      </c>
    </row>
    <row r="58" spans="3:17" x14ac:dyDescent="0.25">
      <c r="C58" s="124">
        <v>2391</v>
      </c>
      <c r="D58" s="125" t="s">
        <v>650</v>
      </c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124">
        <v>2411</v>
      </c>
      <c r="D59" s="125" t="s">
        <v>651</v>
      </c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124">
        <v>2421</v>
      </c>
      <c r="D60" s="125" t="s">
        <v>652</v>
      </c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124">
        <v>2431</v>
      </c>
      <c r="D61" s="125" t="s">
        <v>653</v>
      </c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124">
        <v>2441</v>
      </c>
      <c r="D62" s="125" t="s">
        <v>654</v>
      </c>
      <c r="E62" s="29">
        <f t="shared" si="2"/>
        <v>6914.94</v>
      </c>
      <c r="F62" s="29"/>
      <c r="G62" s="29"/>
      <c r="H62" s="29">
        <v>6914.94</v>
      </c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124">
        <v>2451</v>
      </c>
      <c r="D63" s="125" t="s">
        <v>655</v>
      </c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124">
        <v>2461</v>
      </c>
      <c r="D64" s="125" t="s">
        <v>656</v>
      </c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129">
        <v>2471</v>
      </c>
      <c r="D65" s="130" t="s">
        <v>929</v>
      </c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x14ac:dyDescent="0.25">
      <c r="C66" s="124">
        <v>2481</v>
      </c>
      <c r="D66" s="125" t="s">
        <v>658</v>
      </c>
      <c r="E66" s="29">
        <f t="shared" si="2"/>
        <v>0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3:17" ht="22.5" x14ac:dyDescent="0.25">
      <c r="C67" s="124">
        <v>2491</v>
      </c>
      <c r="D67" s="125" t="s">
        <v>659</v>
      </c>
      <c r="E67" s="29">
        <f t="shared" si="2"/>
        <v>0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3:17" x14ac:dyDescent="0.25">
      <c r="C68" s="124">
        <v>2511</v>
      </c>
      <c r="D68" s="125" t="s">
        <v>930</v>
      </c>
      <c r="E68" s="29">
        <f t="shared" si="2"/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124">
        <v>2521</v>
      </c>
      <c r="D69" s="125" t="s">
        <v>931</v>
      </c>
      <c r="E69" s="29">
        <f t="shared" si="2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124">
        <v>2531</v>
      </c>
      <c r="D70" s="125" t="s">
        <v>662</v>
      </c>
      <c r="E70" s="29">
        <f t="shared" si="2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124">
        <v>2541</v>
      </c>
      <c r="D71" s="125" t="s">
        <v>932</v>
      </c>
      <c r="E71" s="29">
        <f t="shared" si="2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ht="22.5" x14ac:dyDescent="0.25">
      <c r="C72" s="124">
        <v>2551</v>
      </c>
      <c r="D72" s="131" t="s">
        <v>664</v>
      </c>
      <c r="E72" s="29">
        <f t="shared" si="2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124">
        <v>2561</v>
      </c>
      <c r="D73" s="125" t="s">
        <v>933</v>
      </c>
      <c r="E73" s="29">
        <f t="shared" si="2"/>
        <v>50400</v>
      </c>
      <c r="F73" s="29">
        <v>4200</v>
      </c>
      <c r="G73" s="29">
        <v>4200</v>
      </c>
      <c r="H73" s="29">
        <v>4200</v>
      </c>
      <c r="I73" s="29">
        <v>4200</v>
      </c>
      <c r="J73" s="29">
        <v>4200</v>
      </c>
      <c r="K73" s="29">
        <v>4200</v>
      </c>
      <c r="L73" s="29">
        <v>4200</v>
      </c>
      <c r="M73" s="29">
        <v>4200</v>
      </c>
      <c r="N73" s="29">
        <v>4200</v>
      </c>
      <c r="O73" s="29">
        <v>4200</v>
      </c>
      <c r="P73" s="29">
        <v>4200</v>
      </c>
      <c r="Q73" s="29">
        <v>4200</v>
      </c>
    </row>
    <row r="74" spans="3:17" x14ac:dyDescent="0.25">
      <c r="C74" s="124">
        <v>2591</v>
      </c>
      <c r="D74" s="125" t="s">
        <v>934</v>
      </c>
      <c r="E74" s="29">
        <f t="shared" si="2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124">
        <v>2611</v>
      </c>
      <c r="D75" s="125" t="s">
        <v>667</v>
      </c>
      <c r="E75" s="29">
        <f t="shared" si="2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ht="45" x14ac:dyDescent="0.25">
      <c r="C76" s="132">
        <v>2612</v>
      </c>
      <c r="D76" s="133" t="s">
        <v>935</v>
      </c>
      <c r="E76" s="29">
        <f t="shared" si="2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ht="33.75" x14ac:dyDescent="0.25">
      <c r="C77" s="124">
        <v>2614</v>
      </c>
      <c r="D77" s="131" t="s">
        <v>936</v>
      </c>
      <c r="E77" s="29">
        <f t="shared" si="2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124">
        <v>2711</v>
      </c>
      <c r="D78" s="125" t="s">
        <v>937</v>
      </c>
      <c r="E78" s="29">
        <f t="shared" si="2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124">
        <v>2721</v>
      </c>
      <c r="D79" s="125" t="s">
        <v>938</v>
      </c>
      <c r="E79" s="29">
        <f t="shared" si="2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124">
        <v>2731</v>
      </c>
      <c r="D80" s="125" t="s">
        <v>671</v>
      </c>
      <c r="E80" s="29">
        <f t="shared" si="2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124">
        <v>2741</v>
      </c>
      <c r="D81" s="131" t="s">
        <v>672</v>
      </c>
      <c r="E81" s="29">
        <f t="shared" si="2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124">
        <v>2911</v>
      </c>
      <c r="D82" s="125" t="s">
        <v>677</v>
      </c>
      <c r="E82" s="29">
        <f t="shared" si="2"/>
        <v>250000</v>
      </c>
      <c r="F82" s="29">
        <v>25000</v>
      </c>
      <c r="G82" s="29"/>
      <c r="H82" s="29">
        <v>200000</v>
      </c>
      <c r="I82" s="29"/>
      <c r="J82" s="29"/>
      <c r="K82" s="29">
        <v>25000</v>
      </c>
      <c r="L82" s="29"/>
      <c r="M82" s="29"/>
      <c r="N82" s="29"/>
      <c r="O82" s="29"/>
      <c r="P82" s="29"/>
      <c r="Q82" s="29"/>
    </row>
    <row r="83" spans="3:17" ht="22.5" x14ac:dyDescent="0.25">
      <c r="C83" s="124">
        <v>2921</v>
      </c>
      <c r="D83" s="125" t="s">
        <v>678</v>
      </c>
      <c r="E83" s="29">
        <f t="shared" si="2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ht="33.75" x14ac:dyDescent="0.25">
      <c r="C84" s="124">
        <v>2931</v>
      </c>
      <c r="D84" s="125" t="s">
        <v>939</v>
      </c>
      <c r="E84" s="29">
        <f t="shared" si="2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ht="22.5" x14ac:dyDescent="0.25">
      <c r="C85" s="124">
        <v>2941</v>
      </c>
      <c r="D85" s="125" t="s">
        <v>940</v>
      </c>
      <c r="E85" s="29">
        <f t="shared" si="2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ht="22.5" x14ac:dyDescent="0.25">
      <c r="C86" s="124">
        <v>2961</v>
      </c>
      <c r="D86" s="125" t="s">
        <v>682</v>
      </c>
      <c r="E86" s="29">
        <f t="shared" si="2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ht="22.5" x14ac:dyDescent="0.25">
      <c r="C87" s="124">
        <v>2981</v>
      </c>
      <c r="D87" s="125" t="s">
        <v>684</v>
      </c>
      <c r="E87" s="29">
        <f t="shared" si="2"/>
        <v>100000</v>
      </c>
      <c r="F87" s="29"/>
      <c r="G87" s="29"/>
      <c r="H87" s="29">
        <v>100000</v>
      </c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22.5" x14ac:dyDescent="0.25">
      <c r="C88" s="157">
        <v>2991</v>
      </c>
      <c r="D88" s="158" t="s">
        <v>941</v>
      </c>
      <c r="E88" s="29">
        <f t="shared" si="2"/>
        <v>0</v>
      </c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3:17" ht="15" x14ac:dyDescent="0.25">
      <c r="C89" s="155"/>
      <c r="D89" s="156" t="s">
        <v>32</v>
      </c>
      <c r="E89" s="65">
        <f t="shared" ref="E89:Q89" si="3">SUM(E45:E88)</f>
        <v>548414.93999999994</v>
      </c>
      <c r="F89" s="66">
        <f t="shared" si="3"/>
        <v>37500</v>
      </c>
      <c r="G89" s="66">
        <f t="shared" si="3"/>
        <v>44000</v>
      </c>
      <c r="H89" s="66">
        <f t="shared" si="3"/>
        <v>329414.94</v>
      </c>
      <c r="I89" s="66">
        <f t="shared" si="3"/>
        <v>12500</v>
      </c>
      <c r="J89" s="66">
        <f t="shared" si="3"/>
        <v>12500</v>
      </c>
      <c r="K89" s="66">
        <f t="shared" si="3"/>
        <v>37500</v>
      </c>
      <c r="L89" s="66">
        <f t="shared" si="3"/>
        <v>12500</v>
      </c>
      <c r="M89" s="66">
        <f t="shared" si="3"/>
        <v>12500</v>
      </c>
      <c r="N89" s="66">
        <f t="shared" si="3"/>
        <v>12500</v>
      </c>
      <c r="O89" s="66">
        <f t="shared" si="3"/>
        <v>12500</v>
      </c>
      <c r="P89" s="66">
        <f t="shared" si="3"/>
        <v>12500</v>
      </c>
      <c r="Q89" s="67">
        <f t="shared" si="3"/>
        <v>12500</v>
      </c>
    </row>
    <row r="90" spans="3:17" ht="33" customHeight="1" thickBot="1" x14ac:dyDescent="0.3">
      <c r="C90" s="30" t="s">
        <v>34</v>
      </c>
      <c r="D90" s="26"/>
      <c r="E90" s="117"/>
      <c r="F90" s="24"/>
      <c r="G90" s="24"/>
      <c r="H90" s="24"/>
      <c r="I90" s="24"/>
      <c r="J90" s="24"/>
      <c r="K90" s="24"/>
      <c r="L90" s="24"/>
      <c r="M90" s="25"/>
      <c r="N90" s="25"/>
      <c r="O90" s="25"/>
      <c r="P90" s="25"/>
      <c r="Q90" s="25"/>
    </row>
    <row r="91" spans="3:17" x14ac:dyDescent="0.25">
      <c r="C91" s="136">
        <v>3111</v>
      </c>
      <c r="D91" s="137" t="s">
        <v>910</v>
      </c>
      <c r="E91" s="29">
        <f t="shared" ref="E91:E135" si="4">+SUM(F91:Q91)</f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138">
        <v>3121</v>
      </c>
      <c r="D92" s="139" t="s">
        <v>689</v>
      </c>
      <c r="E92" s="29">
        <f t="shared" si="4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138">
        <v>3131</v>
      </c>
      <c r="D93" s="139" t="s">
        <v>690</v>
      </c>
      <c r="E93" s="29">
        <f t="shared" si="4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138">
        <v>3141</v>
      </c>
      <c r="D94" s="139" t="s">
        <v>911</v>
      </c>
      <c r="E94" s="29">
        <f t="shared" si="4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138">
        <v>3151</v>
      </c>
      <c r="D95" s="139" t="s">
        <v>912</v>
      </c>
      <c r="E95" s="29">
        <f t="shared" si="4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ht="22.5" x14ac:dyDescent="0.25">
      <c r="C96" s="138">
        <v>3171</v>
      </c>
      <c r="D96" s="140" t="s">
        <v>913</v>
      </c>
      <c r="E96" s="29">
        <f t="shared" si="4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138">
        <v>3181</v>
      </c>
      <c r="D97" s="139" t="s">
        <v>695</v>
      </c>
      <c r="E97" s="29">
        <f t="shared" si="4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138">
        <v>3221</v>
      </c>
      <c r="D98" s="139" t="s">
        <v>699</v>
      </c>
      <c r="E98" s="29">
        <f t="shared" si="4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138">
        <v>3231</v>
      </c>
      <c r="D99" s="139" t="s">
        <v>700</v>
      </c>
      <c r="E99" s="29">
        <f t="shared" si="4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138">
        <v>3251</v>
      </c>
      <c r="D100" s="139" t="s">
        <v>703</v>
      </c>
      <c r="E100" s="29">
        <f t="shared" si="4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ht="22.5" x14ac:dyDescent="0.25">
      <c r="C101" s="138">
        <v>3261</v>
      </c>
      <c r="D101" s="139" t="s">
        <v>914</v>
      </c>
      <c r="E101" s="29">
        <f t="shared" si="4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138">
        <v>3291</v>
      </c>
      <c r="D102" s="131" t="s">
        <v>706</v>
      </c>
      <c r="E102" s="29">
        <f t="shared" si="4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ht="22.5" x14ac:dyDescent="0.25">
      <c r="C103" s="138">
        <v>3311</v>
      </c>
      <c r="D103" s="139" t="s">
        <v>915</v>
      </c>
      <c r="E103" s="29">
        <f t="shared" si="4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ht="22.5" x14ac:dyDescent="0.25">
      <c r="C104" s="138">
        <v>3331</v>
      </c>
      <c r="D104" s="139" t="s">
        <v>916</v>
      </c>
      <c r="E104" s="29">
        <f t="shared" si="4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138">
        <v>3341</v>
      </c>
      <c r="D105" s="139" t="s">
        <v>917</v>
      </c>
      <c r="E105" s="29">
        <f t="shared" si="4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138">
        <v>3342</v>
      </c>
      <c r="D106" s="139" t="s">
        <v>711</v>
      </c>
      <c r="E106" s="29">
        <f t="shared" si="4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ht="22.5" x14ac:dyDescent="0.25">
      <c r="C107" s="138">
        <v>3351</v>
      </c>
      <c r="D107" s="139" t="s">
        <v>942</v>
      </c>
      <c r="E107" s="29">
        <f t="shared" si="4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138">
        <v>3362</v>
      </c>
      <c r="D108" s="139" t="s">
        <v>943</v>
      </c>
      <c r="E108" s="29">
        <f t="shared" si="4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ht="33.75" x14ac:dyDescent="0.25">
      <c r="C109" s="138">
        <v>3365</v>
      </c>
      <c r="D109" s="131" t="s">
        <v>944</v>
      </c>
      <c r="E109" s="29">
        <f t="shared" si="4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x14ac:dyDescent="0.25">
      <c r="C110" s="138">
        <v>3381</v>
      </c>
      <c r="D110" s="139" t="s">
        <v>945</v>
      </c>
      <c r="E110" s="29">
        <f t="shared" si="4"/>
        <v>0</v>
      </c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</row>
    <row r="111" spans="3:17" ht="22.5" x14ac:dyDescent="0.25">
      <c r="C111" s="138">
        <v>3391</v>
      </c>
      <c r="D111" s="139" t="s">
        <v>946</v>
      </c>
      <c r="E111" s="29">
        <f t="shared" si="4"/>
        <v>0</v>
      </c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</row>
    <row r="112" spans="3:17" x14ac:dyDescent="0.25">
      <c r="C112" s="138">
        <v>3411</v>
      </c>
      <c r="D112" s="141" t="s">
        <v>719</v>
      </c>
      <c r="E112" s="29">
        <f t="shared" si="4"/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138">
        <v>3451</v>
      </c>
      <c r="D113" s="141" t="s">
        <v>721</v>
      </c>
      <c r="E113" s="29">
        <f t="shared" si="4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138">
        <v>3471</v>
      </c>
      <c r="D114" s="139" t="s">
        <v>723</v>
      </c>
      <c r="E114" s="29">
        <f t="shared" si="4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ht="22.5" x14ac:dyDescent="0.25">
      <c r="C115" s="138">
        <v>3512</v>
      </c>
      <c r="D115" s="139" t="s">
        <v>726</v>
      </c>
      <c r="E115" s="29">
        <f t="shared" si="4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ht="33.75" x14ac:dyDescent="0.25">
      <c r="C116" s="138">
        <v>3521</v>
      </c>
      <c r="D116" s="139" t="s">
        <v>947</v>
      </c>
      <c r="E116" s="29">
        <f t="shared" si="4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ht="33.75" x14ac:dyDescent="0.25">
      <c r="C117" s="138">
        <v>3531</v>
      </c>
      <c r="D117" s="139" t="s">
        <v>948</v>
      </c>
      <c r="E117" s="29">
        <f t="shared" si="4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ht="22.5" x14ac:dyDescent="0.25">
      <c r="C118" s="138">
        <v>3551</v>
      </c>
      <c r="D118" s="139" t="s">
        <v>730</v>
      </c>
      <c r="E118" s="29">
        <f t="shared" si="4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138">
        <v>3591</v>
      </c>
      <c r="D119" s="139" t="s">
        <v>735</v>
      </c>
      <c r="E119" s="29">
        <f t="shared" si="4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ht="33.75" x14ac:dyDescent="0.25">
      <c r="C120" s="138">
        <v>3611</v>
      </c>
      <c r="D120" s="139" t="s">
        <v>736</v>
      </c>
      <c r="E120" s="29">
        <f t="shared" si="4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ht="22.5" x14ac:dyDescent="0.25">
      <c r="C121" s="138">
        <v>3621</v>
      </c>
      <c r="D121" s="139" t="s">
        <v>949</v>
      </c>
      <c r="E121" s="29">
        <f t="shared" si="4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138">
        <v>3711</v>
      </c>
      <c r="D122" s="139" t="s">
        <v>743</v>
      </c>
      <c r="E122" s="29">
        <f t="shared" si="4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138">
        <v>3721</v>
      </c>
      <c r="D123" s="139" t="s">
        <v>744</v>
      </c>
      <c r="E123" s="29">
        <f t="shared" si="4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138">
        <v>3751</v>
      </c>
      <c r="D124" s="139" t="s">
        <v>746</v>
      </c>
      <c r="E124" s="29">
        <f t="shared" si="4"/>
        <v>49000</v>
      </c>
      <c r="F124" s="29"/>
      <c r="G124" s="29">
        <v>4900</v>
      </c>
      <c r="H124" s="29">
        <v>4900</v>
      </c>
      <c r="I124" s="29">
        <v>4900</v>
      </c>
      <c r="J124" s="29">
        <v>4900</v>
      </c>
      <c r="K124" s="29">
        <v>4900</v>
      </c>
      <c r="L124" s="29">
        <v>4900</v>
      </c>
      <c r="M124" s="29">
        <v>4900</v>
      </c>
      <c r="N124" s="29">
        <v>4900</v>
      </c>
      <c r="O124" s="29">
        <v>4900</v>
      </c>
      <c r="P124" s="29">
        <v>4900</v>
      </c>
      <c r="Q124" s="29"/>
    </row>
    <row r="125" spans="3:17" x14ac:dyDescent="0.25">
      <c r="C125" s="138">
        <v>3781</v>
      </c>
      <c r="D125" s="139" t="s">
        <v>950</v>
      </c>
      <c r="E125" s="29">
        <f t="shared" si="4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138">
        <v>3791</v>
      </c>
      <c r="D126" s="139" t="s">
        <v>951</v>
      </c>
      <c r="E126" s="29">
        <f t="shared" si="4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138">
        <v>3811</v>
      </c>
      <c r="D127" s="139" t="s">
        <v>952</v>
      </c>
      <c r="E127" s="29">
        <f t="shared" si="4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138">
        <v>3821</v>
      </c>
      <c r="D128" s="139" t="s">
        <v>753</v>
      </c>
      <c r="E128" s="29">
        <f t="shared" si="4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138">
        <v>3822</v>
      </c>
      <c r="D129" s="139" t="s">
        <v>754</v>
      </c>
      <c r="E129" s="29">
        <f t="shared" si="4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138">
        <v>3831</v>
      </c>
      <c r="D130" s="139" t="s">
        <v>953</v>
      </c>
      <c r="E130" s="29">
        <f t="shared" si="4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138">
        <v>3841</v>
      </c>
      <c r="D131" s="139" t="s">
        <v>756</v>
      </c>
      <c r="E131" s="29">
        <f t="shared" si="4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x14ac:dyDescent="0.25">
      <c r="C132" s="138">
        <v>3921</v>
      </c>
      <c r="D132" s="139" t="s">
        <v>759</v>
      </c>
      <c r="E132" s="29">
        <f t="shared" si="4"/>
        <v>0</v>
      </c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</row>
    <row r="133" spans="3:17" x14ac:dyDescent="0.25">
      <c r="C133" s="138">
        <v>3951</v>
      </c>
      <c r="D133" s="139" t="s">
        <v>954</v>
      </c>
      <c r="E133" s="29">
        <f t="shared" si="4"/>
        <v>0</v>
      </c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</row>
    <row r="134" spans="3:17" x14ac:dyDescent="0.25">
      <c r="C134" s="142">
        <v>3962</v>
      </c>
      <c r="D134" s="133" t="s">
        <v>765</v>
      </c>
      <c r="E134" s="29">
        <f t="shared" si="4"/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153">
        <v>3994</v>
      </c>
      <c r="D135" s="154" t="s">
        <v>769</v>
      </c>
      <c r="E135" s="29">
        <f t="shared" si="4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ht="15" x14ac:dyDescent="0.25">
      <c r="C136" s="27"/>
      <c r="D136" s="28" t="s">
        <v>32</v>
      </c>
      <c r="E136" s="65">
        <f t="shared" ref="E136:Q136" si="5">SUM(E91:E135)</f>
        <v>49000</v>
      </c>
      <c r="F136" s="66">
        <f t="shared" si="5"/>
        <v>0</v>
      </c>
      <c r="G136" s="66">
        <f t="shared" si="5"/>
        <v>4900</v>
      </c>
      <c r="H136" s="66">
        <f t="shared" si="5"/>
        <v>4900</v>
      </c>
      <c r="I136" s="66">
        <f t="shared" si="5"/>
        <v>4900</v>
      </c>
      <c r="J136" s="66">
        <f t="shared" si="5"/>
        <v>4900</v>
      </c>
      <c r="K136" s="66">
        <f t="shared" si="5"/>
        <v>4900</v>
      </c>
      <c r="L136" s="66">
        <f t="shared" si="5"/>
        <v>4900</v>
      </c>
      <c r="M136" s="66">
        <f t="shared" si="5"/>
        <v>4900</v>
      </c>
      <c r="N136" s="66">
        <f t="shared" si="5"/>
        <v>4900</v>
      </c>
      <c r="O136" s="66">
        <f t="shared" si="5"/>
        <v>4900</v>
      </c>
      <c r="P136" s="66">
        <f t="shared" si="5"/>
        <v>4900</v>
      </c>
      <c r="Q136" s="67">
        <f t="shared" si="5"/>
        <v>0</v>
      </c>
    </row>
    <row r="137" spans="3:17" ht="33" customHeight="1" thickBot="1" x14ac:dyDescent="0.3">
      <c r="C137" s="30" t="s">
        <v>37</v>
      </c>
      <c r="D137" s="26"/>
      <c r="E137" s="117"/>
      <c r="F137" s="24"/>
      <c r="G137" s="24"/>
      <c r="H137" s="24"/>
      <c r="I137" s="24"/>
      <c r="J137" s="24"/>
      <c r="K137" s="24"/>
      <c r="L137" s="24"/>
      <c r="M137" s="25"/>
      <c r="N137" s="25"/>
      <c r="O137" s="25"/>
      <c r="P137" s="25"/>
      <c r="Q137" s="25"/>
    </row>
    <row r="138" spans="3:17" ht="22.5" x14ac:dyDescent="0.2">
      <c r="C138" s="143">
        <v>4156</v>
      </c>
      <c r="D138" s="139" t="s">
        <v>787</v>
      </c>
      <c r="E138" s="29">
        <f t="shared" ref="E138:E143" si="6">+SUM(F138:Q138)</f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">
      <c r="C139" s="144">
        <v>4412</v>
      </c>
      <c r="D139" s="145" t="s">
        <v>955</v>
      </c>
      <c r="E139" s="29">
        <f t="shared" si="6"/>
        <v>60000</v>
      </c>
      <c r="F139" s="29"/>
      <c r="G139" s="29">
        <v>7500</v>
      </c>
      <c r="H139" s="29">
        <v>7500</v>
      </c>
      <c r="I139" s="29"/>
      <c r="J139" s="29">
        <v>7500</v>
      </c>
      <c r="K139" s="29">
        <v>7500</v>
      </c>
      <c r="L139" s="29">
        <v>7500</v>
      </c>
      <c r="M139" s="29">
        <v>7500</v>
      </c>
      <c r="N139" s="29">
        <v>7500</v>
      </c>
      <c r="O139" s="29">
        <v>7500</v>
      </c>
      <c r="P139" s="29"/>
      <c r="Q139" s="29"/>
    </row>
    <row r="140" spans="3:17" ht="22.5" x14ac:dyDescent="0.2">
      <c r="C140" s="144">
        <v>4414</v>
      </c>
      <c r="D140" s="131" t="s">
        <v>956</v>
      </c>
      <c r="E140" s="29">
        <f t="shared" si="6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">
      <c r="C141" s="144">
        <v>4419</v>
      </c>
      <c r="D141" s="145" t="s">
        <v>957</v>
      </c>
      <c r="E141" s="29">
        <f t="shared" si="6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">
      <c r="C142" s="144">
        <v>4421</v>
      </c>
      <c r="D142" s="145" t="s">
        <v>823</v>
      </c>
      <c r="E142" s="29">
        <f t="shared" si="6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">
      <c r="C143" s="144">
        <v>4422</v>
      </c>
      <c r="D143" s="145" t="s">
        <v>958</v>
      </c>
      <c r="E143" s="29">
        <f t="shared" si="6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ht="15" x14ac:dyDescent="0.25">
      <c r="C144" s="27"/>
      <c r="D144" s="28" t="s">
        <v>32</v>
      </c>
      <c r="E144" s="65">
        <f t="shared" ref="E144:Q144" si="7">SUM(E138:E143)</f>
        <v>60000</v>
      </c>
      <c r="F144" s="66">
        <f t="shared" si="7"/>
        <v>0</v>
      </c>
      <c r="G144" s="66">
        <f t="shared" si="7"/>
        <v>7500</v>
      </c>
      <c r="H144" s="66">
        <f t="shared" si="7"/>
        <v>7500</v>
      </c>
      <c r="I144" s="66">
        <f t="shared" si="7"/>
        <v>0</v>
      </c>
      <c r="J144" s="66">
        <f t="shared" si="7"/>
        <v>7500</v>
      </c>
      <c r="K144" s="66">
        <f t="shared" si="7"/>
        <v>7500</v>
      </c>
      <c r="L144" s="66">
        <f t="shared" si="7"/>
        <v>7500</v>
      </c>
      <c r="M144" s="66">
        <f t="shared" si="7"/>
        <v>7500</v>
      </c>
      <c r="N144" s="66">
        <f t="shared" si="7"/>
        <v>7500</v>
      </c>
      <c r="O144" s="66">
        <f t="shared" si="7"/>
        <v>7500</v>
      </c>
      <c r="P144" s="66">
        <f t="shared" si="7"/>
        <v>0</v>
      </c>
      <c r="Q144" s="67">
        <f t="shared" si="7"/>
        <v>0</v>
      </c>
    </row>
    <row r="145" spans="3:17" ht="33" customHeight="1" thickBot="1" x14ac:dyDescent="0.3">
      <c r="C145" s="30" t="s">
        <v>35</v>
      </c>
      <c r="D145" s="26"/>
      <c r="E145" s="117"/>
      <c r="F145" s="24"/>
      <c r="G145" s="24"/>
      <c r="H145" s="24"/>
      <c r="I145" s="24"/>
      <c r="J145" s="24"/>
      <c r="K145" s="24"/>
      <c r="L145" s="24"/>
      <c r="M145" s="25"/>
      <c r="N145" s="25"/>
      <c r="O145" s="25"/>
      <c r="P145" s="25"/>
      <c r="Q145" s="25"/>
    </row>
    <row r="146" spans="3:17" x14ac:dyDescent="0.2">
      <c r="C146" s="143">
        <v>5111</v>
      </c>
      <c r="D146" s="146" t="s">
        <v>959</v>
      </c>
      <c r="E146" s="29">
        <f t="shared" ref="E146:E157" si="8">+SUM(F146:Q146)</f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ht="22.5" x14ac:dyDescent="0.2">
      <c r="C147" s="144">
        <v>5151</v>
      </c>
      <c r="D147" s="147" t="s">
        <v>960</v>
      </c>
      <c r="E147" s="29">
        <f t="shared" si="8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">
      <c r="C148" s="144">
        <v>5191</v>
      </c>
      <c r="D148" s="147" t="s">
        <v>847</v>
      </c>
      <c r="E148" s="29">
        <f t="shared" si="8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ht="22.5" x14ac:dyDescent="0.2">
      <c r="C149" s="144">
        <v>5291</v>
      </c>
      <c r="D149" s="147" t="s">
        <v>961</v>
      </c>
      <c r="E149" s="29">
        <f t="shared" si="8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">
      <c r="C150" s="144">
        <v>5311</v>
      </c>
      <c r="D150" s="147" t="s">
        <v>853</v>
      </c>
      <c r="E150" s="29">
        <f t="shared" si="8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">
      <c r="C151" s="144">
        <v>5411</v>
      </c>
      <c r="D151" s="147" t="s">
        <v>962</v>
      </c>
      <c r="E151" s="29">
        <f t="shared" si="8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">
      <c r="C152" s="144">
        <v>5611</v>
      </c>
      <c r="D152" s="147" t="s">
        <v>963</v>
      </c>
      <c r="E152" s="29">
        <f t="shared" si="8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">
      <c r="C153" s="144">
        <v>5621</v>
      </c>
      <c r="D153" s="148" t="s">
        <v>964</v>
      </c>
      <c r="E153" s="29">
        <f t="shared" si="8"/>
        <v>600000</v>
      </c>
      <c r="F153" s="29"/>
      <c r="G153" s="29"/>
      <c r="H153" s="29"/>
      <c r="I153" s="29">
        <v>600000</v>
      </c>
      <c r="J153" s="29"/>
      <c r="K153" s="29"/>
      <c r="L153" s="29"/>
      <c r="M153" s="29"/>
      <c r="N153" s="29"/>
      <c r="O153" s="29"/>
      <c r="P153" s="29"/>
      <c r="Q153" s="29"/>
    </row>
    <row r="154" spans="3:17" ht="22.5" x14ac:dyDescent="0.2">
      <c r="C154" s="149">
        <v>5641</v>
      </c>
      <c r="D154" s="150" t="s">
        <v>965</v>
      </c>
      <c r="E154" s="29">
        <f t="shared" si="8"/>
        <v>0</v>
      </c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</row>
    <row r="155" spans="3:17" x14ac:dyDescent="0.2">
      <c r="C155" s="144">
        <v>5911</v>
      </c>
      <c r="D155" s="147" t="s">
        <v>886</v>
      </c>
      <c r="E155" s="29">
        <f t="shared" si="8"/>
        <v>0</v>
      </c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</row>
    <row r="156" spans="3:17" x14ac:dyDescent="0.2">
      <c r="C156" s="151">
        <v>5931</v>
      </c>
      <c r="D156" s="152" t="s">
        <v>888</v>
      </c>
      <c r="E156" s="29">
        <f t="shared" si="8"/>
        <v>50000</v>
      </c>
      <c r="F156" s="29"/>
      <c r="G156" s="29"/>
      <c r="H156" s="29">
        <v>50000</v>
      </c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">
      <c r="C157" s="151">
        <v>5971</v>
      </c>
      <c r="D157" s="152" t="s">
        <v>892</v>
      </c>
      <c r="E157" s="29">
        <f t="shared" si="8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ht="15" x14ac:dyDescent="0.25">
      <c r="C158" s="27"/>
      <c r="D158" s="28" t="s">
        <v>32</v>
      </c>
      <c r="E158" s="65">
        <f t="shared" ref="E158:Q158" si="9">SUM(E146:E157)</f>
        <v>650000</v>
      </c>
      <c r="F158" s="66">
        <f t="shared" si="9"/>
        <v>0</v>
      </c>
      <c r="G158" s="66">
        <f t="shared" si="9"/>
        <v>0</v>
      </c>
      <c r="H158" s="66">
        <f t="shared" si="9"/>
        <v>50000</v>
      </c>
      <c r="I158" s="66">
        <f t="shared" si="9"/>
        <v>600000</v>
      </c>
      <c r="J158" s="66">
        <f t="shared" si="9"/>
        <v>0</v>
      </c>
      <c r="K158" s="66">
        <f t="shared" si="9"/>
        <v>0</v>
      </c>
      <c r="L158" s="66">
        <f t="shared" si="9"/>
        <v>0</v>
      </c>
      <c r="M158" s="66">
        <f t="shared" si="9"/>
        <v>0</v>
      </c>
      <c r="N158" s="66">
        <f t="shared" si="9"/>
        <v>0</v>
      </c>
      <c r="O158" s="66">
        <f t="shared" si="9"/>
        <v>0</v>
      </c>
      <c r="P158" s="66">
        <f t="shared" si="9"/>
        <v>0</v>
      </c>
      <c r="Q158" s="67">
        <f t="shared" si="9"/>
        <v>0</v>
      </c>
    </row>
    <row r="159" spans="3:17" ht="22.5" customHeight="1" x14ac:dyDescent="0.25">
      <c r="C159" s="27"/>
      <c r="D159" s="28" t="s">
        <v>970</v>
      </c>
      <c r="E159" s="65">
        <f t="shared" ref="E159:Q159" si="10">+SUM(E21:E158)/2</f>
        <v>1307414.94</v>
      </c>
      <c r="F159" s="66">
        <f t="shared" si="10"/>
        <v>37500</v>
      </c>
      <c r="G159" s="66">
        <f t="shared" si="10"/>
        <v>56400</v>
      </c>
      <c r="H159" s="66">
        <f t="shared" si="10"/>
        <v>391814.94</v>
      </c>
      <c r="I159" s="66">
        <f t="shared" si="10"/>
        <v>617400</v>
      </c>
      <c r="J159" s="66">
        <f t="shared" si="10"/>
        <v>24900</v>
      </c>
      <c r="K159" s="66">
        <f t="shared" si="10"/>
        <v>49900</v>
      </c>
      <c r="L159" s="66">
        <f t="shared" si="10"/>
        <v>24900</v>
      </c>
      <c r="M159" s="66">
        <f t="shared" si="10"/>
        <v>24900</v>
      </c>
      <c r="N159" s="66">
        <f t="shared" si="10"/>
        <v>24900</v>
      </c>
      <c r="O159" s="66">
        <f t="shared" si="10"/>
        <v>24900</v>
      </c>
      <c r="P159" s="66">
        <f t="shared" si="10"/>
        <v>17400</v>
      </c>
      <c r="Q159" s="67">
        <f t="shared" si="10"/>
        <v>12500</v>
      </c>
    </row>
  </sheetData>
  <protectedRanges>
    <protectedRange sqref="D2:I3" name="Rango2"/>
    <protectedRange sqref="F24:Q42 F146:Q157 D11:K19 F45:Q74 F138:Q143 F91:Q135 F76:Q88 F75 E10:F10 H10:I10" name="Rango1"/>
    <protectedRange sqref="C24:D42" name="Rango1_1"/>
    <protectedRange sqref="C45:D88" name="Rango1_2"/>
    <protectedRange sqref="C91:D135" name="Rango1_3"/>
    <protectedRange sqref="C138:D143" name="Rango1_4"/>
    <protectedRange sqref="C146:D157" name="Rango1_5"/>
    <protectedRange sqref="G10" name="Rango1_6"/>
    <protectedRange sqref="J10" name="Rango1_6_1"/>
    <protectedRange sqref="K10" name="Rango1_7"/>
  </protectedRanges>
  <mergeCells count="22">
    <mergeCell ref="J3:L3"/>
    <mergeCell ref="B11:B14"/>
    <mergeCell ref="C11:C14"/>
    <mergeCell ref="C22:C23"/>
    <mergeCell ref="D22:D23"/>
    <mergeCell ref="E22:E23"/>
    <mergeCell ref="F22:Q22"/>
    <mergeCell ref="K5:K7"/>
    <mergeCell ref="L5:L7"/>
    <mergeCell ref="E6:E7"/>
    <mergeCell ref="F6:F7"/>
    <mergeCell ref="G6:G7"/>
    <mergeCell ref="H6:H7"/>
    <mergeCell ref="I6:I7"/>
    <mergeCell ref="J5:J7"/>
    <mergeCell ref="C2:C3"/>
    <mergeCell ref="D2:I3"/>
    <mergeCell ref="C5:C7"/>
    <mergeCell ref="D5:D7"/>
    <mergeCell ref="E5:I5"/>
    <mergeCell ref="B15:B19"/>
    <mergeCell ref="C15:C1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65"/>
  <sheetViews>
    <sheetView topLeftCell="C37" workbookViewId="0">
      <selection activeCell="E19" sqref="E19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6.5703125" style="13" customWidth="1"/>
    <col min="5" max="5" width="20.85546875" style="13" customWidth="1"/>
    <col min="6" max="6" width="18.7109375" style="13" customWidth="1"/>
    <col min="7" max="7" width="17" style="13" customWidth="1"/>
    <col min="8" max="8" width="17.7109375" style="13" customWidth="1"/>
    <col min="9" max="9" width="12.85546875" style="13" customWidth="1"/>
    <col min="10" max="10" width="15.5703125" style="13" customWidth="1"/>
    <col min="11" max="11" width="14" style="13" customWidth="1"/>
    <col min="12" max="12" width="17.5703125" style="13" customWidth="1"/>
    <col min="13" max="13" width="12.28515625" style="13" customWidth="1"/>
    <col min="14" max="14" width="14.140625" style="13" customWidth="1"/>
    <col min="15" max="15" width="13.28515625" style="13" customWidth="1"/>
    <col min="16" max="16" width="11.7109375" style="13" customWidth="1"/>
    <col min="17" max="17" width="11.85546875" style="13" customWidth="1"/>
    <col min="18" max="16384" width="11.42578125" style="13"/>
  </cols>
  <sheetData>
    <row r="2" spans="1:12" x14ac:dyDescent="0.25">
      <c r="C2" s="239" t="s">
        <v>18</v>
      </c>
      <c r="D2" s="200" t="s">
        <v>908</v>
      </c>
      <c r="E2" s="200"/>
      <c r="F2" s="200"/>
      <c r="G2" s="200"/>
      <c r="H2" s="200"/>
      <c r="I2" s="200"/>
    </row>
    <row r="3" spans="1:12" ht="16.5" thickBot="1" x14ac:dyDescent="0.3">
      <c r="A3" s="13">
        <f>+LEN(D2)</f>
        <v>9</v>
      </c>
      <c r="C3" s="240"/>
      <c r="D3" s="200"/>
      <c r="E3" s="200"/>
      <c r="F3" s="200"/>
      <c r="G3" s="200"/>
      <c r="H3" s="200"/>
      <c r="I3" s="200"/>
      <c r="J3" s="270"/>
      <c r="K3" s="270"/>
      <c r="L3" s="270"/>
    </row>
    <row r="4" spans="1:12" ht="27.75" customHeight="1" thickBot="1" x14ac:dyDescent="0.3">
      <c r="C4" s="19"/>
      <c r="D4" s="19"/>
      <c r="E4" s="19"/>
      <c r="F4" s="19"/>
      <c r="G4" s="19"/>
      <c r="H4" s="19"/>
    </row>
    <row r="5" spans="1:12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2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2" ht="39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2" ht="38.1" customHeight="1" x14ac:dyDescent="0.25">
      <c r="C8" s="114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2" ht="38.1" customHeight="1" thickBot="1" x14ac:dyDescent="0.3">
      <c r="C9" s="114" t="s">
        <v>7</v>
      </c>
      <c r="D9" s="8"/>
      <c r="E9" s="171"/>
      <c r="F9" s="171"/>
      <c r="G9" s="171"/>
      <c r="H9" s="171"/>
      <c r="I9" s="171"/>
      <c r="J9" s="10"/>
      <c r="K9" s="10"/>
      <c r="L9" s="15"/>
    </row>
    <row r="10" spans="1:12" ht="38.1" customHeight="1" thickTop="1" x14ac:dyDescent="0.25">
      <c r="C10" s="114" t="s">
        <v>51</v>
      </c>
      <c r="D10" s="177" t="str">
        <f>+D2</f>
        <v>MATRICULA</v>
      </c>
      <c r="E10" s="177" t="s">
        <v>980</v>
      </c>
      <c r="F10" s="170" t="s">
        <v>1181</v>
      </c>
      <c r="G10" s="194" t="s">
        <v>1185</v>
      </c>
      <c r="H10" s="193" t="s">
        <v>1182</v>
      </c>
      <c r="I10" s="174" t="s">
        <v>1151</v>
      </c>
      <c r="J10" s="176" t="s">
        <v>1183</v>
      </c>
      <c r="K10" s="193" t="s">
        <v>1184</v>
      </c>
      <c r="L10" s="17">
        <f>+E165</f>
        <v>1219000</v>
      </c>
    </row>
    <row r="11" spans="1:12" ht="15.75" x14ac:dyDescent="0.25">
      <c r="B11" s="203" t="s">
        <v>9</v>
      </c>
      <c r="C11" s="219" t="s">
        <v>1152</v>
      </c>
      <c r="D11" s="181" t="s">
        <v>1156</v>
      </c>
      <c r="E11" s="172"/>
      <c r="F11" s="172"/>
      <c r="G11" s="172"/>
      <c r="H11" s="172"/>
      <c r="I11" s="172"/>
      <c r="J11" s="178"/>
      <c r="K11" s="21"/>
      <c r="L11" s="68"/>
    </row>
    <row r="12" spans="1:12" ht="15.75" x14ac:dyDescent="0.25">
      <c r="B12" s="203"/>
      <c r="C12" s="220"/>
      <c r="D12" s="181" t="s">
        <v>1157</v>
      </c>
      <c r="E12" s="172"/>
      <c r="F12" s="172"/>
      <c r="G12" s="172"/>
      <c r="H12" s="172"/>
      <c r="I12" s="172"/>
      <c r="J12" s="178"/>
      <c r="K12" s="21"/>
      <c r="L12" s="68"/>
    </row>
    <row r="13" spans="1:12" ht="15.75" x14ac:dyDescent="0.25">
      <c r="B13" s="203"/>
      <c r="C13" s="220"/>
      <c r="D13" s="181" t="s">
        <v>1158</v>
      </c>
      <c r="E13" s="172"/>
      <c r="F13" s="172"/>
      <c r="G13" s="172"/>
      <c r="H13" s="172"/>
      <c r="I13" s="172"/>
      <c r="J13" s="178"/>
      <c r="K13" s="21"/>
      <c r="L13" s="68"/>
    </row>
    <row r="14" spans="1:12" ht="15.75" x14ac:dyDescent="0.25">
      <c r="B14" s="203"/>
      <c r="C14" s="220"/>
      <c r="D14" s="181" t="s">
        <v>1150</v>
      </c>
      <c r="E14" s="172"/>
      <c r="F14" s="172"/>
      <c r="G14" s="172"/>
      <c r="H14" s="172"/>
      <c r="I14" s="172"/>
      <c r="J14" s="178"/>
      <c r="K14" s="39"/>
      <c r="L14" s="68"/>
    </row>
    <row r="15" spans="1:12" ht="15.75" x14ac:dyDescent="0.25">
      <c r="B15" s="203" t="s">
        <v>9</v>
      </c>
      <c r="C15" s="219" t="s">
        <v>1153</v>
      </c>
      <c r="D15" s="181" t="s">
        <v>1159</v>
      </c>
      <c r="E15" s="172"/>
      <c r="F15" s="172"/>
      <c r="G15" s="172"/>
      <c r="H15" s="172"/>
      <c r="I15" s="172"/>
      <c r="J15" s="178"/>
      <c r="K15" s="21"/>
      <c r="L15" s="68"/>
    </row>
    <row r="16" spans="1:12" ht="15.75" x14ac:dyDescent="0.25">
      <c r="B16" s="203"/>
      <c r="C16" s="220"/>
      <c r="D16" s="181" t="s">
        <v>1160</v>
      </c>
      <c r="E16" s="172"/>
      <c r="F16" s="172"/>
      <c r="G16" s="172"/>
      <c r="H16" s="172"/>
      <c r="I16" s="172"/>
      <c r="J16" s="178"/>
      <c r="K16" s="21"/>
      <c r="L16" s="68"/>
    </row>
    <row r="17" spans="2:17" ht="15.75" x14ac:dyDescent="0.25">
      <c r="B17" s="203"/>
      <c r="C17" s="220"/>
      <c r="D17" s="181" t="s">
        <v>1161</v>
      </c>
      <c r="E17" s="172"/>
      <c r="F17" s="172"/>
      <c r="G17" s="172"/>
      <c r="H17" s="172"/>
      <c r="I17" s="172"/>
      <c r="J17" s="178"/>
      <c r="K17" s="21"/>
      <c r="L17" s="68"/>
    </row>
    <row r="18" spans="2:17" ht="15.75" x14ac:dyDescent="0.25">
      <c r="B18" s="203"/>
      <c r="C18" s="220"/>
      <c r="D18" s="181" t="s">
        <v>1162</v>
      </c>
      <c r="E18" s="172"/>
      <c r="F18" s="172"/>
      <c r="G18" s="172"/>
      <c r="H18" s="172"/>
      <c r="I18" s="172"/>
      <c r="J18" s="178"/>
      <c r="K18" s="21"/>
      <c r="L18" s="68"/>
    </row>
    <row r="19" spans="2:17" ht="15.75" x14ac:dyDescent="0.25">
      <c r="B19" s="203"/>
      <c r="C19" s="220"/>
      <c r="D19" s="181" t="s">
        <v>1163</v>
      </c>
      <c r="E19" s="172"/>
      <c r="F19" s="172"/>
      <c r="G19" s="172"/>
      <c r="H19" s="172"/>
      <c r="I19" s="172"/>
      <c r="J19" s="178"/>
      <c r="K19" s="21"/>
      <c r="L19" s="68"/>
    </row>
    <row r="20" spans="2:17" ht="15.75" x14ac:dyDescent="0.25">
      <c r="B20" s="203"/>
      <c r="C20" s="220"/>
      <c r="D20" s="181" t="s">
        <v>1165</v>
      </c>
      <c r="E20" s="172"/>
      <c r="F20" s="172"/>
      <c r="G20" s="172"/>
      <c r="H20" s="172"/>
      <c r="I20" s="172"/>
      <c r="J20" s="178"/>
      <c r="K20" s="21"/>
      <c r="L20" s="68"/>
    </row>
    <row r="21" spans="2:17" ht="15.75" x14ac:dyDescent="0.25">
      <c r="B21" s="203"/>
      <c r="C21" s="220"/>
      <c r="D21" s="181" t="s">
        <v>1164</v>
      </c>
      <c r="E21" s="172"/>
      <c r="F21" s="172"/>
      <c r="G21" s="172"/>
      <c r="H21" s="172"/>
      <c r="I21" s="172"/>
      <c r="J21" s="178"/>
      <c r="K21" s="39"/>
      <c r="L21" s="68"/>
    </row>
    <row r="22" spans="2:17" ht="15.75" x14ac:dyDescent="0.25">
      <c r="B22" s="203"/>
      <c r="C22" s="221"/>
      <c r="D22" s="182" t="s">
        <v>1166</v>
      </c>
      <c r="E22" s="169"/>
      <c r="F22" s="169"/>
      <c r="G22" s="169"/>
      <c r="H22" s="169"/>
      <c r="I22" s="169"/>
      <c r="J22" s="10"/>
      <c r="K22" s="39"/>
      <c r="L22" s="68"/>
    </row>
    <row r="23" spans="2:17" ht="15.75" x14ac:dyDescent="0.25">
      <c r="B23" s="203" t="s">
        <v>9</v>
      </c>
      <c r="C23" s="263" t="s">
        <v>1154</v>
      </c>
      <c r="D23" s="181" t="s">
        <v>1155</v>
      </c>
      <c r="E23" s="172"/>
      <c r="F23" s="172"/>
      <c r="G23" s="172"/>
      <c r="H23" s="172"/>
      <c r="I23" s="172"/>
      <c r="J23" s="178"/>
      <c r="K23" s="21"/>
      <c r="L23" s="68"/>
    </row>
    <row r="24" spans="2:17" ht="15.75" x14ac:dyDescent="0.25">
      <c r="B24" s="203"/>
      <c r="C24" s="263"/>
      <c r="D24" s="181" t="s">
        <v>1167</v>
      </c>
      <c r="E24" s="172"/>
      <c r="F24" s="172"/>
      <c r="G24" s="172"/>
      <c r="H24" s="172"/>
      <c r="I24" s="172"/>
      <c r="J24" s="178"/>
      <c r="K24" s="21"/>
      <c r="L24" s="68"/>
    </row>
    <row r="25" spans="2:17" ht="15.75" x14ac:dyDescent="0.25">
      <c r="B25" s="203"/>
      <c r="C25" s="263"/>
      <c r="D25" s="183" t="s">
        <v>1168</v>
      </c>
      <c r="E25" s="172"/>
      <c r="F25" s="172"/>
      <c r="G25" s="172"/>
      <c r="H25" s="172"/>
      <c r="I25" s="172"/>
      <c r="J25" s="178"/>
      <c r="K25" s="21"/>
      <c r="L25" s="68"/>
    </row>
    <row r="26" spans="2:17" ht="38.1" customHeight="1" x14ac:dyDescent="0.25">
      <c r="B26" s="55"/>
      <c r="C26" s="57"/>
      <c r="D26" s="56"/>
      <c r="E26" s="62"/>
      <c r="F26" s="62"/>
      <c r="G26" s="62"/>
      <c r="H26" s="62"/>
      <c r="I26" s="62"/>
      <c r="J26" s="62"/>
      <c r="K26" s="59"/>
      <c r="L26" s="59"/>
      <c r="M26" s="20"/>
      <c r="N26" s="20"/>
      <c r="O26" s="20"/>
      <c r="P26" s="20"/>
      <c r="Q26" s="20"/>
    </row>
    <row r="27" spans="2:17" ht="33" customHeight="1" x14ac:dyDescent="0.25">
      <c r="C27" s="30" t="s">
        <v>31</v>
      </c>
      <c r="D27" s="26"/>
      <c r="E27" s="26"/>
      <c r="F27" s="60"/>
      <c r="G27" s="60"/>
      <c r="H27" s="60"/>
      <c r="I27" s="60"/>
      <c r="J27" s="60"/>
      <c r="K27" s="60"/>
      <c r="L27" s="60"/>
      <c r="M27" s="61"/>
      <c r="N27" s="61"/>
      <c r="O27" s="61"/>
      <c r="P27" s="61"/>
      <c r="Q27" s="61"/>
    </row>
    <row r="28" spans="2:17" ht="19.5" customHeight="1" x14ac:dyDescent="0.25">
      <c r="C28" s="222" t="s">
        <v>52</v>
      </c>
      <c r="D28" s="224" t="s">
        <v>53</v>
      </c>
      <c r="E28" s="226" t="s">
        <v>55</v>
      </c>
      <c r="F28" s="228" t="s">
        <v>54</v>
      </c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30"/>
    </row>
    <row r="29" spans="2:17" ht="19.5" customHeight="1" x14ac:dyDescent="0.25">
      <c r="C29" s="223"/>
      <c r="D29" s="225"/>
      <c r="E29" s="227"/>
      <c r="F29" s="63" t="s">
        <v>19</v>
      </c>
      <c r="G29" s="63" t="s">
        <v>20</v>
      </c>
      <c r="H29" s="63" t="s">
        <v>21</v>
      </c>
      <c r="I29" s="63" t="s">
        <v>22</v>
      </c>
      <c r="J29" s="63" t="s">
        <v>23</v>
      </c>
      <c r="K29" s="63" t="s">
        <v>24</v>
      </c>
      <c r="L29" s="63" t="s">
        <v>25</v>
      </c>
      <c r="M29" s="63" t="s">
        <v>26</v>
      </c>
      <c r="N29" s="63" t="s">
        <v>27</v>
      </c>
      <c r="O29" s="63" t="s">
        <v>28</v>
      </c>
      <c r="P29" s="63" t="s">
        <v>29</v>
      </c>
      <c r="Q29" s="64" t="s">
        <v>30</v>
      </c>
    </row>
    <row r="30" spans="2:17" x14ac:dyDescent="0.25">
      <c r="C30" s="121">
        <v>1131</v>
      </c>
      <c r="D30" s="120" t="s">
        <v>572</v>
      </c>
      <c r="E30" s="29">
        <f t="shared" ref="E30:E48" si="0">+SUM(F30:Q30)</f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2:17" x14ac:dyDescent="0.25">
      <c r="C31" s="121">
        <v>1211</v>
      </c>
      <c r="D31" s="120" t="s">
        <v>918</v>
      </c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2:17" x14ac:dyDescent="0.25">
      <c r="C32" s="121">
        <v>1311</v>
      </c>
      <c r="D32" s="120" t="s">
        <v>579</v>
      </c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121">
        <v>1321</v>
      </c>
      <c r="D33" s="120" t="s">
        <v>580</v>
      </c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121">
        <v>1322</v>
      </c>
      <c r="D34" s="120" t="s">
        <v>581</v>
      </c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121">
        <v>1343</v>
      </c>
      <c r="D35" s="120" t="s">
        <v>586</v>
      </c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121">
        <v>1411</v>
      </c>
      <c r="D36" s="120" t="s">
        <v>592</v>
      </c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121">
        <v>1421</v>
      </c>
      <c r="D37" s="120" t="s">
        <v>595</v>
      </c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121">
        <v>1431</v>
      </c>
      <c r="D38" s="120" t="s">
        <v>596</v>
      </c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121">
        <v>1432</v>
      </c>
      <c r="D39" s="120" t="s">
        <v>919</v>
      </c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121">
        <v>1442</v>
      </c>
      <c r="D40" s="120" t="s">
        <v>599</v>
      </c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121">
        <v>1521</v>
      </c>
      <c r="D41" s="120" t="s">
        <v>920</v>
      </c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121">
        <v>1544</v>
      </c>
      <c r="D42" s="120" t="s">
        <v>609</v>
      </c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121">
        <v>1611</v>
      </c>
      <c r="D43" s="120" t="s">
        <v>617</v>
      </c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x14ac:dyDescent="0.25">
      <c r="C44" s="121">
        <v>1612</v>
      </c>
      <c r="D44" s="120" t="s">
        <v>618</v>
      </c>
      <c r="E44" s="29">
        <f t="shared" si="0"/>
        <v>0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</row>
    <row r="45" spans="3:17" x14ac:dyDescent="0.25">
      <c r="C45" s="121">
        <v>1712</v>
      </c>
      <c r="D45" s="120" t="s">
        <v>620</v>
      </c>
      <c r="E45" s="29">
        <f t="shared" si="0"/>
        <v>0</v>
      </c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</row>
    <row r="46" spans="3:17" x14ac:dyDescent="0.25">
      <c r="C46" s="121">
        <v>1713</v>
      </c>
      <c r="D46" s="120" t="s">
        <v>621</v>
      </c>
      <c r="E46" s="29">
        <f t="shared" si="0"/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121">
        <v>1715</v>
      </c>
      <c r="D47" s="120" t="s">
        <v>623</v>
      </c>
      <c r="E47" s="29">
        <f t="shared" si="0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121">
        <v>1719</v>
      </c>
      <c r="D48" s="120" t="s">
        <v>627</v>
      </c>
      <c r="E48" s="29">
        <f t="shared" si="0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ht="15" x14ac:dyDescent="0.25">
      <c r="C49" s="27"/>
      <c r="D49" s="28" t="s">
        <v>32</v>
      </c>
      <c r="E49" s="65">
        <f t="shared" ref="E49:Q49" si="1">SUM(E30:E48)</f>
        <v>0</v>
      </c>
      <c r="F49" s="66">
        <f t="shared" si="1"/>
        <v>0</v>
      </c>
      <c r="G49" s="66">
        <f t="shared" si="1"/>
        <v>0</v>
      </c>
      <c r="H49" s="66">
        <f t="shared" si="1"/>
        <v>0</v>
      </c>
      <c r="I49" s="66">
        <f t="shared" si="1"/>
        <v>0</v>
      </c>
      <c r="J49" s="66">
        <f t="shared" si="1"/>
        <v>0</v>
      </c>
      <c r="K49" s="66">
        <f t="shared" si="1"/>
        <v>0</v>
      </c>
      <c r="L49" s="66">
        <f t="shared" si="1"/>
        <v>0</v>
      </c>
      <c r="M49" s="66">
        <f t="shared" si="1"/>
        <v>0</v>
      </c>
      <c r="N49" s="66">
        <f t="shared" si="1"/>
        <v>0</v>
      </c>
      <c r="O49" s="66">
        <f t="shared" si="1"/>
        <v>0</v>
      </c>
      <c r="P49" s="66">
        <f t="shared" si="1"/>
        <v>0</v>
      </c>
      <c r="Q49" s="67">
        <f t="shared" si="1"/>
        <v>0</v>
      </c>
    </row>
    <row r="50" spans="3:17" ht="33" customHeight="1" thickBot="1" x14ac:dyDescent="0.3">
      <c r="C50" s="30" t="s">
        <v>33</v>
      </c>
      <c r="D50" s="26"/>
      <c r="E50" s="117"/>
      <c r="F50" s="24"/>
      <c r="G50" s="24"/>
      <c r="H50" s="24"/>
      <c r="I50" s="24"/>
      <c r="J50" s="24"/>
      <c r="K50" s="24"/>
      <c r="L50" s="24"/>
      <c r="M50" s="25"/>
      <c r="N50" s="25"/>
      <c r="O50" s="25"/>
      <c r="P50" s="25"/>
      <c r="Q50" s="25"/>
    </row>
    <row r="51" spans="3:17" x14ac:dyDescent="0.25">
      <c r="C51" s="122">
        <v>2111</v>
      </c>
      <c r="D51" s="123" t="s">
        <v>628</v>
      </c>
      <c r="E51" s="29">
        <f t="shared" ref="E51:E94" si="2">+SUM(F51:Q51)</f>
        <v>7000</v>
      </c>
      <c r="F51" s="29"/>
      <c r="G51" s="29">
        <v>1750</v>
      </c>
      <c r="H51" s="29">
        <v>1750</v>
      </c>
      <c r="I51" s="29">
        <v>1750</v>
      </c>
      <c r="J51" s="29">
        <v>1750</v>
      </c>
      <c r="K51" s="29"/>
      <c r="L51" s="29"/>
      <c r="M51" s="29"/>
      <c r="N51" s="29"/>
      <c r="O51" s="29"/>
      <c r="P51" s="29"/>
      <c r="Q51" s="29"/>
    </row>
    <row r="52" spans="3:17" x14ac:dyDescent="0.25">
      <c r="C52" s="124">
        <v>2121</v>
      </c>
      <c r="D52" s="125" t="s">
        <v>629</v>
      </c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ht="22.5" x14ac:dyDescent="0.25">
      <c r="C53" s="124">
        <v>2141</v>
      </c>
      <c r="D53" s="125" t="s">
        <v>921</v>
      </c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124">
        <v>2151</v>
      </c>
      <c r="D54" s="125" t="s">
        <v>922</v>
      </c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124">
        <v>2161</v>
      </c>
      <c r="D55" s="125" t="s">
        <v>633</v>
      </c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124">
        <v>2171</v>
      </c>
      <c r="D56" s="126" t="s">
        <v>923</v>
      </c>
      <c r="E56" s="29">
        <f t="shared" si="2"/>
        <v>5000</v>
      </c>
      <c r="F56" s="29"/>
      <c r="G56" s="29">
        <v>2500</v>
      </c>
      <c r="H56" s="29"/>
      <c r="I56" s="29"/>
      <c r="J56" s="29"/>
      <c r="K56" s="29">
        <v>2500</v>
      </c>
      <c r="L56" s="29"/>
      <c r="M56" s="29"/>
      <c r="N56" s="29"/>
      <c r="O56" s="29"/>
      <c r="P56" s="29"/>
      <c r="Q56" s="29"/>
    </row>
    <row r="57" spans="3:17" x14ac:dyDescent="0.25">
      <c r="C57" s="124">
        <v>2181</v>
      </c>
      <c r="D57" s="125" t="s">
        <v>635</v>
      </c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124">
        <v>2182</v>
      </c>
      <c r="D58" s="125" t="s">
        <v>924</v>
      </c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">
      <c r="C59" s="124">
        <v>2212</v>
      </c>
      <c r="D59" s="127" t="s">
        <v>925</v>
      </c>
      <c r="E59" s="29">
        <f t="shared" si="2"/>
        <v>31000</v>
      </c>
      <c r="F59" s="29">
        <v>6200</v>
      </c>
      <c r="G59" s="29">
        <v>6200</v>
      </c>
      <c r="H59" s="29">
        <v>6200</v>
      </c>
      <c r="I59" s="29">
        <v>6200</v>
      </c>
      <c r="J59" s="29"/>
      <c r="K59" s="29"/>
      <c r="L59" s="29">
        <v>6200</v>
      </c>
      <c r="M59" s="29"/>
      <c r="N59" s="29"/>
      <c r="O59" s="29"/>
      <c r="P59" s="29"/>
      <c r="Q59" s="29"/>
    </row>
    <row r="60" spans="3:17" x14ac:dyDescent="0.25">
      <c r="C60" s="124">
        <v>2221</v>
      </c>
      <c r="D60" s="125" t="s">
        <v>926</v>
      </c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124">
        <v>2231</v>
      </c>
      <c r="D61" s="125" t="s">
        <v>641</v>
      </c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">
      <c r="C62" s="124">
        <v>2311</v>
      </c>
      <c r="D62" s="127" t="s">
        <v>927</v>
      </c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ht="22.5" x14ac:dyDescent="0.25">
      <c r="C63" s="124">
        <v>2351</v>
      </c>
      <c r="D63" s="128" t="s">
        <v>928</v>
      </c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124">
        <v>2391</v>
      </c>
      <c r="D64" s="125" t="s">
        <v>650</v>
      </c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124">
        <v>2411</v>
      </c>
      <c r="D65" s="125" t="s">
        <v>651</v>
      </c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x14ac:dyDescent="0.25">
      <c r="C66" s="124">
        <v>2421</v>
      </c>
      <c r="D66" s="125" t="s">
        <v>652</v>
      </c>
      <c r="E66" s="29">
        <f t="shared" si="2"/>
        <v>0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3:17" x14ac:dyDescent="0.25">
      <c r="C67" s="124">
        <v>2431</v>
      </c>
      <c r="D67" s="125" t="s">
        <v>653</v>
      </c>
      <c r="E67" s="29">
        <f t="shared" si="2"/>
        <v>0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3:17" x14ac:dyDescent="0.25">
      <c r="C68" s="124">
        <v>2441</v>
      </c>
      <c r="D68" s="125" t="s">
        <v>654</v>
      </c>
      <c r="E68" s="29">
        <f t="shared" si="2"/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124">
        <v>2451</v>
      </c>
      <c r="D69" s="125" t="s">
        <v>655</v>
      </c>
      <c r="E69" s="29">
        <f t="shared" si="2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124">
        <v>2461</v>
      </c>
      <c r="D70" s="125" t="s">
        <v>656</v>
      </c>
      <c r="E70" s="29">
        <f t="shared" si="2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129">
        <v>2471</v>
      </c>
      <c r="D71" s="130" t="s">
        <v>929</v>
      </c>
      <c r="E71" s="29">
        <f t="shared" si="2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124">
        <v>2481</v>
      </c>
      <c r="D72" s="125" t="s">
        <v>658</v>
      </c>
      <c r="E72" s="29">
        <f t="shared" si="2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124">
        <v>2491</v>
      </c>
      <c r="D73" s="125" t="s">
        <v>659</v>
      </c>
      <c r="E73" s="29">
        <f t="shared" si="2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124">
        <v>2511</v>
      </c>
      <c r="D74" s="125" t="s">
        <v>930</v>
      </c>
      <c r="E74" s="29">
        <f t="shared" si="2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124">
        <v>2521</v>
      </c>
      <c r="D75" s="125" t="s">
        <v>931</v>
      </c>
      <c r="E75" s="29">
        <f t="shared" si="2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124">
        <v>2531</v>
      </c>
      <c r="D76" s="125" t="s">
        <v>662</v>
      </c>
      <c r="E76" s="29">
        <f t="shared" si="2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124">
        <v>2541</v>
      </c>
      <c r="D77" s="125" t="s">
        <v>932</v>
      </c>
      <c r="E77" s="29">
        <f t="shared" si="2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124">
        <v>2551</v>
      </c>
      <c r="D78" s="131" t="s">
        <v>664</v>
      </c>
      <c r="E78" s="29">
        <f t="shared" si="2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124">
        <v>2561</v>
      </c>
      <c r="D79" s="125" t="s">
        <v>933</v>
      </c>
      <c r="E79" s="29">
        <f t="shared" si="2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124">
        <v>2591</v>
      </c>
      <c r="D80" s="125" t="s">
        <v>934</v>
      </c>
      <c r="E80" s="29">
        <f t="shared" si="2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124">
        <v>2611</v>
      </c>
      <c r="D81" s="125" t="s">
        <v>667</v>
      </c>
      <c r="E81" s="29">
        <f t="shared" si="2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ht="33.75" x14ac:dyDescent="0.25">
      <c r="C82" s="132">
        <v>2612</v>
      </c>
      <c r="D82" s="133" t="s">
        <v>935</v>
      </c>
      <c r="E82" s="29">
        <f t="shared" si="2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ht="22.5" x14ac:dyDescent="0.25">
      <c r="C83" s="124">
        <v>2614</v>
      </c>
      <c r="D83" s="131" t="s">
        <v>936</v>
      </c>
      <c r="E83" s="29">
        <f t="shared" si="2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124">
        <v>2711</v>
      </c>
      <c r="D84" s="125" t="s">
        <v>937</v>
      </c>
      <c r="E84" s="29">
        <f t="shared" si="2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124">
        <v>2721</v>
      </c>
      <c r="D85" s="125" t="s">
        <v>938</v>
      </c>
      <c r="E85" s="29">
        <f t="shared" si="2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124">
        <v>2731</v>
      </c>
      <c r="D86" s="125" t="s">
        <v>671</v>
      </c>
      <c r="E86" s="29">
        <f t="shared" si="2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124">
        <v>2741</v>
      </c>
      <c r="D87" s="131" t="s">
        <v>672</v>
      </c>
      <c r="E87" s="29">
        <f t="shared" si="2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x14ac:dyDescent="0.25">
      <c r="C88" s="124">
        <v>2911</v>
      </c>
      <c r="D88" s="125" t="s">
        <v>677</v>
      </c>
      <c r="E88" s="29">
        <f t="shared" si="2"/>
        <v>0</v>
      </c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3:17" x14ac:dyDescent="0.25">
      <c r="C89" s="124">
        <v>2921</v>
      </c>
      <c r="D89" s="125" t="s">
        <v>678</v>
      </c>
      <c r="E89" s="29">
        <f t="shared" si="2"/>
        <v>0</v>
      </c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</row>
    <row r="90" spans="3:17" ht="22.5" x14ac:dyDescent="0.25">
      <c r="C90" s="124">
        <v>2931</v>
      </c>
      <c r="D90" s="125" t="s">
        <v>939</v>
      </c>
      <c r="E90" s="29">
        <f t="shared" si="2"/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ht="22.5" x14ac:dyDescent="0.25">
      <c r="C91" s="124">
        <v>2941</v>
      </c>
      <c r="D91" s="125" t="s">
        <v>940</v>
      </c>
      <c r="E91" s="29">
        <f t="shared" si="2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124">
        <v>2961</v>
      </c>
      <c r="D92" s="125" t="s">
        <v>682</v>
      </c>
      <c r="E92" s="29">
        <f t="shared" si="2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ht="22.5" x14ac:dyDescent="0.25">
      <c r="C93" s="124">
        <v>2981</v>
      </c>
      <c r="D93" s="125" t="s">
        <v>684</v>
      </c>
      <c r="E93" s="29">
        <f t="shared" si="2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157">
        <v>2991</v>
      </c>
      <c r="D94" s="158" t="s">
        <v>941</v>
      </c>
      <c r="E94" s="29">
        <f t="shared" si="2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ht="15" x14ac:dyDescent="0.25">
      <c r="C95" s="155"/>
      <c r="D95" s="156" t="s">
        <v>32</v>
      </c>
      <c r="E95" s="65">
        <f t="shared" ref="E95:Q95" si="3">SUM(E51:E94)</f>
        <v>43000</v>
      </c>
      <c r="F95" s="66">
        <f t="shared" si="3"/>
        <v>6200</v>
      </c>
      <c r="G95" s="66">
        <f t="shared" si="3"/>
        <v>10450</v>
      </c>
      <c r="H95" s="66">
        <f t="shared" si="3"/>
        <v>7950</v>
      </c>
      <c r="I95" s="66">
        <f t="shared" si="3"/>
        <v>7950</v>
      </c>
      <c r="J95" s="66">
        <f t="shared" si="3"/>
        <v>1750</v>
      </c>
      <c r="K95" s="66">
        <f t="shared" si="3"/>
        <v>2500</v>
      </c>
      <c r="L95" s="66">
        <f t="shared" si="3"/>
        <v>6200</v>
      </c>
      <c r="M95" s="66">
        <f t="shared" si="3"/>
        <v>0</v>
      </c>
      <c r="N95" s="66">
        <f t="shared" si="3"/>
        <v>0</v>
      </c>
      <c r="O95" s="66">
        <f t="shared" si="3"/>
        <v>0</v>
      </c>
      <c r="P95" s="66">
        <f t="shared" si="3"/>
        <v>0</v>
      </c>
      <c r="Q95" s="67">
        <f t="shared" si="3"/>
        <v>0</v>
      </c>
    </row>
    <row r="96" spans="3:17" ht="33" customHeight="1" thickBot="1" x14ac:dyDescent="0.3">
      <c r="C96" s="30" t="s">
        <v>34</v>
      </c>
      <c r="D96" s="26"/>
      <c r="E96" s="117"/>
      <c r="F96" s="24"/>
      <c r="G96" s="24"/>
      <c r="H96" s="24"/>
      <c r="I96" s="24"/>
      <c r="J96" s="24"/>
      <c r="K96" s="24"/>
      <c r="L96" s="24"/>
      <c r="M96" s="25"/>
      <c r="N96" s="25"/>
      <c r="O96" s="25"/>
      <c r="P96" s="25"/>
      <c r="Q96" s="25"/>
    </row>
    <row r="97" spans="3:17" x14ac:dyDescent="0.25">
      <c r="C97" s="136">
        <v>3111</v>
      </c>
      <c r="D97" s="137" t="s">
        <v>910</v>
      </c>
      <c r="E97" s="29">
        <f t="shared" ref="E97:E141" si="4">+SUM(F97:Q97)</f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138">
        <v>3121</v>
      </c>
      <c r="D98" s="139" t="s">
        <v>689</v>
      </c>
      <c r="E98" s="29">
        <f t="shared" si="4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138">
        <v>3131</v>
      </c>
      <c r="D99" s="139" t="s">
        <v>690</v>
      </c>
      <c r="E99" s="29">
        <f t="shared" si="4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138">
        <v>3141</v>
      </c>
      <c r="D100" s="139" t="s">
        <v>911</v>
      </c>
      <c r="E100" s="29">
        <f t="shared" si="4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138">
        <v>3151</v>
      </c>
      <c r="D101" s="139" t="s">
        <v>912</v>
      </c>
      <c r="E101" s="29">
        <f t="shared" si="4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ht="22.5" x14ac:dyDescent="0.25">
      <c r="C102" s="138">
        <v>3171</v>
      </c>
      <c r="D102" s="140" t="s">
        <v>913</v>
      </c>
      <c r="E102" s="29">
        <f t="shared" si="4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138">
        <v>3181</v>
      </c>
      <c r="D103" s="139" t="s">
        <v>695</v>
      </c>
      <c r="E103" s="29">
        <f t="shared" si="4"/>
        <v>5000</v>
      </c>
      <c r="F103" s="29">
        <v>1250</v>
      </c>
      <c r="G103" s="29">
        <v>1250</v>
      </c>
      <c r="H103" s="29">
        <v>1250</v>
      </c>
      <c r="I103" s="29"/>
      <c r="J103" s="29"/>
      <c r="K103" s="29"/>
      <c r="L103" s="29"/>
      <c r="M103" s="29">
        <v>1250</v>
      </c>
      <c r="N103" s="29"/>
      <c r="O103" s="29"/>
      <c r="P103" s="29"/>
      <c r="Q103" s="29"/>
    </row>
    <row r="104" spans="3:17" x14ac:dyDescent="0.25">
      <c r="C104" s="138">
        <v>3221</v>
      </c>
      <c r="D104" s="139" t="s">
        <v>699</v>
      </c>
      <c r="E104" s="29">
        <f t="shared" si="4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138">
        <v>3231</v>
      </c>
      <c r="D105" s="139" t="s">
        <v>700</v>
      </c>
      <c r="E105" s="29">
        <f t="shared" si="4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138">
        <v>3251</v>
      </c>
      <c r="D106" s="139" t="s">
        <v>703</v>
      </c>
      <c r="E106" s="29">
        <f t="shared" si="4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138">
        <v>3261</v>
      </c>
      <c r="D107" s="139" t="s">
        <v>914</v>
      </c>
      <c r="E107" s="29">
        <f t="shared" si="4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138">
        <v>3291</v>
      </c>
      <c r="D108" s="131" t="s">
        <v>706</v>
      </c>
      <c r="E108" s="29">
        <f t="shared" si="4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138">
        <v>3311</v>
      </c>
      <c r="D109" s="139" t="s">
        <v>915</v>
      </c>
      <c r="E109" s="29">
        <f t="shared" si="4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x14ac:dyDescent="0.25">
      <c r="C110" s="138">
        <v>3331</v>
      </c>
      <c r="D110" s="139" t="s">
        <v>916</v>
      </c>
      <c r="E110" s="29">
        <f t="shared" si="4"/>
        <v>0</v>
      </c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</row>
    <row r="111" spans="3:17" x14ac:dyDescent="0.25">
      <c r="C111" s="138">
        <v>3341</v>
      </c>
      <c r="D111" s="139" t="s">
        <v>917</v>
      </c>
      <c r="E111" s="29">
        <f t="shared" si="4"/>
        <v>0</v>
      </c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</row>
    <row r="112" spans="3:17" x14ac:dyDescent="0.25">
      <c r="C112" s="138">
        <v>3342</v>
      </c>
      <c r="D112" s="139" t="s">
        <v>711</v>
      </c>
      <c r="E112" s="29">
        <f t="shared" si="4"/>
        <v>675000</v>
      </c>
      <c r="F112" s="29">
        <v>56250</v>
      </c>
      <c r="G112" s="29">
        <f>75000+56250</f>
        <v>131250</v>
      </c>
      <c r="H112" s="29">
        <f>75000+150000</f>
        <v>225000</v>
      </c>
      <c r="I112" s="29">
        <f>75000+56250</f>
        <v>131250</v>
      </c>
      <c r="J112" s="29">
        <f>75000+56250</f>
        <v>131250</v>
      </c>
      <c r="K112" s="29"/>
      <c r="L112" s="29"/>
      <c r="M112" s="29"/>
      <c r="N112" s="29"/>
      <c r="O112" s="29"/>
      <c r="P112" s="29"/>
      <c r="Q112" s="29"/>
    </row>
    <row r="113" spans="3:17" x14ac:dyDescent="0.25">
      <c r="C113" s="138">
        <v>3351</v>
      </c>
      <c r="D113" s="139" t="s">
        <v>942</v>
      </c>
      <c r="E113" s="29">
        <f t="shared" si="4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138">
        <v>3362</v>
      </c>
      <c r="D114" s="139" t="s">
        <v>943</v>
      </c>
      <c r="E114" s="29">
        <f t="shared" si="4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ht="22.5" x14ac:dyDescent="0.25">
      <c r="C115" s="138">
        <v>3365</v>
      </c>
      <c r="D115" s="131" t="s">
        <v>944</v>
      </c>
      <c r="E115" s="29">
        <f t="shared" si="4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138">
        <v>3381</v>
      </c>
      <c r="D116" s="139" t="s">
        <v>945</v>
      </c>
      <c r="E116" s="29">
        <f t="shared" si="4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138">
        <v>3391</v>
      </c>
      <c r="D117" s="139" t="s">
        <v>946</v>
      </c>
      <c r="E117" s="29">
        <f t="shared" si="4"/>
        <v>235000</v>
      </c>
      <c r="F117" s="29"/>
      <c r="G117" s="29"/>
      <c r="H117" s="29"/>
      <c r="I117" s="29"/>
      <c r="J117" s="29">
        <v>180000</v>
      </c>
      <c r="K117" s="29">
        <v>27500</v>
      </c>
      <c r="L117" s="29"/>
      <c r="M117" s="29">
        <v>27500</v>
      </c>
      <c r="N117" s="29"/>
      <c r="O117" s="29"/>
      <c r="P117" s="29"/>
      <c r="Q117" s="29"/>
    </row>
    <row r="118" spans="3:17" x14ac:dyDescent="0.25">
      <c r="C118" s="138">
        <v>3411</v>
      </c>
      <c r="D118" s="141" t="s">
        <v>719</v>
      </c>
      <c r="E118" s="29">
        <f t="shared" si="4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138">
        <v>3451</v>
      </c>
      <c r="D119" s="141" t="s">
        <v>721</v>
      </c>
      <c r="E119" s="29">
        <f t="shared" si="4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138">
        <v>3471</v>
      </c>
      <c r="D120" s="139" t="s">
        <v>723</v>
      </c>
      <c r="E120" s="29">
        <f t="shared" si="4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138">
        <v>3512</v>
      </c>
      <c r="D121" s="139" t="s">
        <v>726</v>
      </c>
      <c r="E121" s="29">
        <f t="shared" si="4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ht="22.5" x14ac:dyDescent="0.25">
      <c r="C122" s="138">
        <v>3521</v>
      </c>
      <c r="D122" s="139" t="s">
        <v>947</v>
      </c>
      <c r="E122" s="29">
        <f t="shared" si="4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ht="22.5" x14ac:dyDescent="0.25">
      <c r="C123" s="138">
        <v>3531</v>
      </c>
      <c r="D123" s="139" t="s">
        <v>948</v>
      </c>
      <c r="E123" s="29">
        <f t="shared" si="4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138">
        <v>3551</v>
      </c>
      <c r="D124" s="139" t="s">
        <v>730</v>
      </c>
      <c r="E124" s="29">
        <f t="shared" si="4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138">
        <v>3591</v>
      </c>
      <c r="D125" s="139" t="s">
        <v>735</v>
      </c>
      <c r="E125" s="29">
        <f t="shared" si="4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ht="22.5" x14ac:dyDescent="0.25">
      <c r="C126" s="138">
        <v>3611</v>
      </c>
      <c r="D126" s="139" t="s">
        <v>736</v>
      </c>
      <c r="E126" s="29">
        <f t="shared" si="4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ht="22.5" x14ac:dyDescent="0.25">
      <c r="C127" s="138">
        <v>3621</v>
      </c>
      <c r="D127" s="139" t="s">
        <v>949</v>
      </c>
      <c r="E127" s="29">
        <f t="shared" si="4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138">
        <v>3711</v>
      </c>
      <c r="D128" s="139" t="s">
        <v>743</v>
      </c>
      <c r="E128" s="29">
        <f t="shared" si="4"/>
        <v>44000</v>
      </c>
      <c r="F128" s="29"/>
      <c r="G128" s="29">
        <f>2000+6800</f>
        <v>8800</v>
      </c>
      <c r="H128" s="29">
        <f>2000+6800</f>
        <v>8800</v>
      </c>
      <c r="I128" s="29"/>
      <c r="J128" s="29">
        <f>2000+6800</f>
        <v>8800</v>
      </c>
      <c r="K128" s="29">
        <f>2000+6800</f>
        <v>8800</v>
      </c>
      <c r="L128" s="29"/>
      <c r="M128" s="29">
        <f>2000+6800</f>
        <v>8800</v>
      </c>
      <c r="N128" s="29"/>
      <c r="O128" s="29"/>
      <c r="P128" s="29"/>
      <c r="Q128" s="29"/>
    </row>
    <row r="129" spans="3:17" x14ac:dyDescent="0.25">
      <c r="C129" s="138">
        <v>3721</v>
      </c>
      <c r="D129" s="139" t="s">
        <v>744</v>
      </c>
      <c r="E129" s="29">
        <f t="shared" si="4"/>
        <v>37000</v>
      </c>
      <c r="F129" s="29"/>
      <c r="G129" s="29">
        <f>1400+1000+5000</f>
        <v>7400</v>
      </c>
      <c r="H129" s="29">
        <f>1400+1000+5000</f>
        <v>7400</v>
      </c>
      <c r="I129" s="29"/>
      <c r="J129" s="29">
        <f>1400+1000+5000</f>
        <v>7400</v>
      </c>
      <c r="K129" s="29">
        <f>1400+1000+5000</f>
        <v>7400</v>
      </c>
      <c r="L129" s="29"/>
      <c r="M129" s="29">
        <f>1400+1000+5000</f>
        <v>7400</v>
      </c>
      <c r="N129" s="29"/>
      <c r="O129" s="29"/>
      <c r="P129" s="29"/>
      <c r="Q129" s="29"/>
    </row>
    <row r="130" spans="3:17" x14ac:dyDescent="0.25">
      <c r="C130" s="138">
        <v>3751</v>
      </c>
      <c r="D130" s="139" t="s">
        <v>746</v>
      </c>
      <c r="E130" s="29">
        <f t="shared" si="4"/>
        <v>65000</v>
      </c>
      <c r="F130" s="29">
        <f>2500+25000</f>
        <v>27500</v>
      </c>
      <c r="G130" s="29">
        <v>10000</v>
      </c>
      <c r="H130" s="29">
        <f>2500+25000</f>
        <v>27500</v>
      </c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138">
        <v>3781</v>
      </c>
      <c r="D131" s="139" t="s">
        <v>950</v>
      </c>
      <c r="E131" s="29">
        <f t="shared" si="4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x14ac:dyDescent="0.25">
      <c r="C132" s="138">
        <v>3791</v>
      </c>
      <c r="D132" s="139" t="s">
        <v>951</v>
      </c>
      <c r="E132" s="29">
        <f t="shared" si="4"/>
        <v>0</v>
      </c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</row>
    <row r="133" spans="3:17" x14ac:dyDescent="0.25">
      <c r="C133" s="138">
        <v>3811</v>
      </c>
      <c r="D133" s="139" t="s">
        <v>952</v>
      </c>
      <c r="E133" s="29">
        <f t="shared" si="4"/>
        <v>0</v>
      </c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</row>
    <row r="134" spans="3:17" x14ac:dyDescent="0.25">
      <c r="C134" s="138">
        <v>3821</v>
      </c>
      <c r="D134" s="139" t="s">
        <v>753</v>
      </c>
      <c r="E134" s="29">
        <f t="shared" si="4"/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138">
        <v>3822</v>
      </c>
      <c r="D135" s="139" t="s">
        <v>754</v>
      </c>
      <c r="E135" s="29">
        <f t="shared" si="4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138">
        <v>3831</v>
      </c>
      <c r="D136" s="139" t="s">
        <v>953</v>
      </c>
      <c r="E136" s="29">
        <f t="shared" si="4"/>
        <v>10000</v>
      </c>
      <c r="F136" s="29"/>
      <c r="G136" s="29"/>
      <c r="H136" s="29">
        <v>10000</v>
      </c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138">
        <v>3841</v>
      </c>
      <c r="D137" s="139" t="s">
        <v>756</v>
      </c>
      <c r="E137" s="29">
        <f t="shared" si="4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138">
        <v>3921</v>
      </c>
      <c r="D138" s="139" t="s">
        <v>759</v>
      </c>
      <c r="E138" s="29">
        <f t="shared" si="4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138">
        <v>3951</v>
      </c>
      <c r="D139" s="139" t="s">
        <v>954</v>
      </c>
      <c r="E139" s="29">
        <f t="shared" si="4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142">
        <v>3962</v>
      </c>
      <c r="D140" s="133" t="s">
        <v>765</v>
      </c>
      <c r="E140" s="29">
        <f t="shared" si="4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153">
        <v>3994</v>
      </c>
      <c r="D141" s="154" t="s">
        <v>769</v>
      </c>
      <c r="E141" s="29">
        <f t="shared" si="4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ht="15" x14ac:dyDescent="0.25">
      <c r="C142" s="27"/>
      <c r="D142" s="28" t="s">
        <v>32</v>
      </c>
      <c r="E142" s="65">
        <f t="shared" ref="E142:Q142" si="5">SUM(E97:E141)</f>
        <v>1071000</v>
      </c>
      <c r="F142" s="66">
        <f t="shared" si="5"/>
        <v>85000</v>
      </c>
      <c r="G142" s="66">
        <f t="shared" si="5"/>
        <v>158700</v>
      </c>
      <c r="H142" s="66">
        <f t="shared" si="5"/>
        <v>279950</v>
      </c>
      <c r="I142" s="66">
        <f t="shared" si="5"/>
        <v>131250</v>
      </c>
      <c r="J142" s="66">
        <f t="shared" si="5"/>
        <v>327450</v>
      </c>
      <c r="K142" s="66">
        <f t="shared" si="5"/>
        <v>43700</v>
      </c>
      <c r="L142" s="66">
        <f t="shared" si="5"/>
        <v>0</v>
      </c>
      <c r="M142" s="66">
        <f t="shared" si="5"/>
        <v>44950</v>
      </c>
      <c r="N142" s="66">
        <f t="shared" si="5"/>
        <v>0</v>
      </c>
      <c r="O142" s="66">
        <f t="shared" si="5"/>
        <v>0</v>
      </c>
      <c r="P142" s="66">
        <f t="shared" si="5"/>
        <v>0</v>
      </c>
      <c r="Q142" s="67">
        <f t="shared" si="5"/>
        <v>0</v>
      </c>
    </row>
    <row r="143" spans="3:17" ht="33" customHeight="1" thickBot="1" x14ac:dyDescent="0.3">
      <c r="C143" s="30" t="s">
        <v>37</v>
      </c>
      <c r="D143" s="26"/>
      <c r="E143" s="117"/>
      <c r="F143" s="24"/>
      <c r="G143" s="24"/>
      <c r="H143" s="24"/>
      <c r="I143" s="24"/>
      <c r="J143" s="24"/>
      <c r="K143" s="24"/>
      <c r="L143" s="24"/>
      <c r="M143" s="25"/>
      <c r="N143" s="25"/>
      <c r="O143" s="25"/>
      <c r="P143" s="25"/>
      <c r="Q143" s="25"/>
    </row>
    <row r="144" spans="3:17" x14ac:dyDescent="0.2">
      <c r="C144" s="143">
        <v>4156</v>
      </c>
      <c r="D144" s="139" t="s">
        <v>787</v>
      </c>
      <c r="E144" s="29">
        <f t="shared" ref="E144:E149" si="6">+SUM(F144:Q144)</f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">
      <c r="C145" s="144">
        <v>4412</v>
      </c>
      <c r="D145" s="145" t="s">
        <v>955</v>
      </c>
      <c r="E145" s="29">
        <f t="shared" si="6"/>
        <v>105000</v>
      </c>
      <c r="F145" s="29">
        <v>11250</v>
      </c>
      <c r="G145" s="29">
        <v>11250</v>
      </c>
      <c r="H145" s="29">
        <f>3750+11250</f>
        <v>15000</v>
      </c>
      <c r="I145" s="29">
        <v>3750</v>
      </c>
      <c r="J145" s="29">
        <f>3750+11250</f>
        <v>15000</v>
      </c>
      <c r="K145" s="29">
        <v>11250</v>
      </c>
      <c r="L145" s="29">
        <v>11250</v>
      </c>
      <c r="M145" s="29">
        <v>11250</v>
      </c>
      <c r="N145" s="29">
        <v>3750</v>
      </c>
      <c r="O145" s="29">
        <v>11250</v>
      </c>
      <c r="P145" s="29"/>
      <c r="Q145" s="29"/>
    </row>
    <row r="146" spans="3:17" x14ac:dyDescent="0.2">
      <c r="C146" s="144">
        <v>4414</v>
      </c>
      <c r="D146" s="131" t="s">
        <v>956</v>
      </c>
      <c r="E146" s="29">
        <f t="shared" si="6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">
      <c r="C147" s="144">
        <v>4419</v>
      </c>
      <c r="D147" s="145" t="s">
        <v>957</v>
      </c>
      <c r="E147" s="29">
        <f t="shared" si="6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">
      <c r="C148" s="144">
        <v>4421</v>
      </c>
      <c r="D148" s="145" t="s">
        <v>823</v>
      </c>
      <c r="E148" s="29">
        <f t="shared" si="6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">
      <c r="C149" s="144">
        <v>4422</v>
      </c>
      <c r="D149" s="145" t="s">
        <v>958</v>
      </c>
      <c r="E149" s="29">
        <f t="shared" si="6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ht="15" x14ac:dyDescent="0.25">
      <c r="C150" s="27"/>
      <c r="D150" s="28" t="s">
        <v>32</v>
      </c>
      <c r="E150" s="65">
        <f t="shared" ref="E150:Q150" si="7">SUM(E144:E149)</f>
        <v>105000</v>
      </c>
      <c r="F150" s="66">
        <f t="shared" si="7"/>
        <v>11250</v>
      </c>
      <c r="G150" s="66">
        <f t="shared" si="7"/>
        <v>11250</v>
      </c>
      <c r="H150" s="66">
        <f t="shared" si="7"/>
        <v>15000</v>
      </c>
      <c r="I150" s="66">
        <f t="shared" si="7"/>
        <v>3750</v>
      </c>
      <c r="J150" s="66">
        <f t="shared" si="7"/>
        <v>15000</v>
      </c>
      <c r="K150" s="66">
        <f t="shared" si="7"/>
        <v>11250</v>
      </c>
      <c r="L150" s="66">
        <f t="shared" si="7"/>
        <v>11250</v>
      </c>
      <c r="M150" s="66">
        <f t="shared" si="7"/>
        <v>11250</v>
      </c>
      <c r="N150" s="66">
        <f t="shared" si="7"/>
        <v>3750</v>
      </c>
      <c r="O150" s="66">
        <f t="shared" si="7"/>
        <v>11250</v>
      </c>
      <c r="P150" s="66">
        <f t="shared" si="7"/>
        <v>0</v>
      </c>
      <c r="Q150" s="67">
        <f t="shared" si="7"/>
        <v>0</v>
      </c>
    </row>
    <row r="151" spans="3:17" ht="33" customHeight="1" thickBot="1" x14ac:dyDescent="0.3">
      <c r="C151" s="30" t="s">
        <v>35</v>
      </c>
      <c r="D151" s="26"/>
      <c r="E151" s="117"/>
      <c r="F151" s="24"/>
      <c r="G151" s="24"/>
      <c r="H151" s="24"/>
      <c r="I151" s="24"/>
      <c r="J151" s="24"/>
      <c r="K151" s="24"/>
      <c r="L151" s="24"/>
      <c r="M151" s="25"/>
      <c r="N151" s="25"/>
      <c r="O151" s="25"/>
      <c r="P151" s="25"/>
      <c r="Q151" s="25"/>
    </row>
    <row r="152" spans="3:17" x14ac:dyDescent="0.2">
      <c r="C152" s="143">
        <v>5111</v>
      </c>
      <c r="D152" s="146" t="s">
        <v>959</v>
      </c>
      <c r="E152" s="29">
        <f t="shared" ref="E152:E163" si="8">+SUM(F152:Q152)</f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">
      <c r="C153" s="144">
        <v>5151</v>
      </c>
      <c r="D153" s="147" t="s">
        <v>960</v>
      </c>
      <c r="E153" s="29">
        <f t="shared" si="8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x14ac:dyDescent="0.2">
      <c r="C154" s="144">
        <v>5191</v>
      </c>
      <c r="D154" s="147" t="s">
        <v>847</v>
      </c>
      <c r="E154" s="29">
        <f t="shared" si="8"/>
        <v>0</v>
      </c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</row>
    <row r="155" spans="3:17" x14ac:dyDescent="0.2">
      <c r="C155" s="144">
        <v>5291</v>
      </c>
      <c r="D155" s="147" t="s">
        <v>961</v>
      </c>
      <c r="E155" s="29">
        <f t="shared" si="8"/>
        <v>0</v>
      </c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</row>
    <row r="156" spans="3:17" x14ac:dyDescent="0.2">
      <c r="C156" s="144">
        <v>5311</v>
      </c>
      <c r="D156" s="147" t="s">
        <v>853</v>
      </c>
      <c r="E156" s="29">
        <f t="shared" si="8"/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">
      <c r="C157" s="144">
        <v>5411</v>
      </c>
      <c r="D157" s="147" t="s">
        <v>962</v>
      </c>
      <c r="E157" s="29">
        <f t="shared" si="8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">
      <c r="C158" s="144">
        <v>5611</v>
      </c>
      <c r="D158" s="148" t="s">
        <v>963</v>
      </c>
      <c r="E158" s="29">
        <f t="shared" si="8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">
      <c r="C159" s="144">
        <v>5621</v>
      </c>
      <c r="D159" s="148" t="s">
        <v>964</v>
      </c>
      <c r="E159" s="29">
        <f t="shared" si="8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">
      <c r="C160" s="149">
        <v>5641</v>
      </c>
      <c r="D160" s="150" t="s">
        <v>965</v>
      </c>
      <c r="E160" s="29">
        <f t="shared" si="8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">
      <c r="C161" s="144">
        <v>5911</v>
      </c>
      <c r="D161" s="147" t="s">
        <v>886</v>
      </c>
      <c r="E161" s="29">
        <f t="shared" si="8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">
      <c r="C162" s="151">
        <v>5931</v>
      </c>
      <c r="D162" s="152" t="s">
        <v>888</v>
      </c>
      <c r="E162" s="29">
        <f t="shared" si="8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">
      <c r="C163" s="151">
        <v>5971</v>
      </c>
      <c r="D163" s="152" t="s">
        <v>892</v>
      </c>
      <c r="E163" s="29">
        <f t="shared" si="8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ht="15" x14ac:dyDescent="0.25">
      <c r="C164" s="27"/>
      <c r="D164" s="28" t="s">
        <v>32</v>
      </c>
      <c r="E164" s="65">
        <f t="shared" ref="E164:Q164" si="9">SUM(E152:E163)</f>
        <v>0</v>
      </c>
      <c r="F164" s="66">
        <f t="shared" si="9"/>
        <v>0</v>
      </c>
      <c r="G164" s="66">
        <f t="shared" si="9"/>
        <v>0</v>
      </c>
      <c r="H164" s="66">
        <f t="shared" si="9"/>
        <v>0</v>
      </c>
      <c r="I164" s="66">
        <f t="shared" si="9"/>
        <v>0</v>
      </c>
      <c r="J164" s="66">
        <f t="shared" si="9"/>
        <v>0</v>
      </c>
      <c r="K164" s="66">
        <f t="shared" si="9"/>
        <v>0</v>
      </c>
      <c r="L164" s="66">
        <f t="shared" si="9"/>
        <v>0</v>
      </c>
      <c r="M164" s="66">
        <f t="shared" si="9"/>
        <v>0</v>
      </c>
      <c r="N164" s="66">
        <f t="shared" si="9"/>
        <v>0</v>
      </c>
      <c r="O164" s="66">
        <f t="shared" si="9"/>
        <v>0</v>
      </c>
      <c r="P164" s="66">
        <f t="shared" si="9"/>
        <v>0</v>
      </c>
      <c r="Q164" s="67">
        <f t="shared" si="9"/>
        <v>0</v>
      </c>
    </row>
    <row r="165" spans="3:17" ht="22.5" customHeight="1" x14ac:dyDescent="0.25">
      <c r="C165" s="27"/>
      <c r="D165" s="28" t="s">
        <v>971</v>
      </c>
      <c r="E165" s="65">
        <f t="shared" ref="E165:Q165" si="10">+SUM(E27:E164)/2</f>
        <v>1219000</v>
      </c>
      <c r="F165" s="66">
        <f t="shared" si="10"/>
        <v>102450</v>
      </c>
      <c r="G165" s="66">
        <f t="shared" si="10"/>
        <v>180400</v>
      </c>
      <c r="H165" s="66">
        <f t="shared" si="10"/>
        <v>302900</v>
      </c>
      <c r="I165" s="66">
        <f t="shared" si="10"/>
        <v>142950</v>
      </c>
      <c r="J165" s="66">
        <f t="shared" si="10"/>
        <v>344200</v>
      </c>
      <c r="K165" s="66">
        <f t="shared" si="10"/>
        <v>57450</v>
      </c>
      <c r="L165" s="66">
        <f t="shared" si="10"/>
        <v>17450</v>
      </c>
      <c r="M165" s="66">
        <f t="shared" si="10"/>
        <v>56200</v>
      </c>
      <c r="N165" s="66">
        <f t="shared" si="10"/>
        <v>3750</v>
      </c>
      <c r="O165" s="66">
        <f t="shared" si="10"/>
        <v>11250</v>
      </c>
      <c r="P165" s="66">
        <f t="shared" si="10"/>
        <v>0</v>
      </c>
      <c r="Q165" s="67">
        <f t="shared" si="10"/>
        <v>0</v>
      </c>
    </row>
  </sheetData>
  <protectedRanges>
    <protectedRange sqref="D2:I3" name="Rango2"/>
    <protectedRange sqref="D11:D14 E11:K14 F30:Q48 F152:Q163 F51:Q94 F97:Q141 F144:Q149 D15:K25 E10 I10" name="Rango1"/>
    <protectedRange sqref="C30:D48" name="Rango1_1"/>
    <protectedRange sqref="C51:D94" name="Rango1_2"/>
    <protectedRange sqref="C97:D141" name="Rango1_3"/>
    <protectedRange sqref="C144:D149" name="Rango1_4"/>
    <protectedRange sqref="C152:D163" name="Rango1_5"/>
    <protectedRange sqref="F10" name="Rango1_6"/>
    <protectedRange sqref="G10" name="Rango1_5_1"/>
    <protectedRange sqref="H10" name="Rango1_7"/>
    <protectedRange sqref="J10" name="Rango1_8"/>
    <protectedRange sqref="K10" name="Rango1_4_1"/>
  </protectedRanges>
  <mergeCells count="24">
    <mergeCell ref="J3:L3"/>
    <mergeCell ref="B11:B14"/>
    <mergeCell ref="C11:C14"/>
    <mergeCell ref="C28:C29"/>
    <mergeCell ref="D28:D29"/>
    <mergeCell ref="E28:E29"/>
    <mergeCell ref="F28:Q28"/>
    <mergeCell ref="K5:K7"/>
    <mergeCell ref="L5:L7"/>
    <mergeCell ref="E6:E7"/>
    <mergeCell ref="F6:F7"/>
    <mergeCell ref="G6:G7"/>
    <mergeCell ref="H6:H7"/>
    <mergeCell ref="I6:I7"/>
    <mergeCell ref="J5:J7"/>
    <mergeCell ref="C2:C3"/>
    <mergeCell ref="B23:B25"/>
    <mergeCell ref="C23:C25"/>
    <mergeCell ref="D2:I3"/>
    <mergeCell ref="C5:C7"/>
    <mergeCell ref="D5:D7"/>
    <mergeCell ref="E5:I5"/>
    <mergeCell ref="B15:B22"/>
    <mergeCell ref="C15:C22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58"/>
  <sheetViews>
    <sheetView topLeftCell="C109" workbookViewId="0">
      <selection activeCell="C10" sqref="C10"/>
    </sheetView>
  </sheetViews>
  <sheetFormatPr baseColWidth="10" defaultRowHeight="14.25" x14ac:dyDescent="0.25"/>
  <cols>
    <col min="1" max="2" width="0" style="13" hidden="1" customWidth="1"/>
    <col min="3" max="3" width="22.42578125" style="13" customWidth="1"/>
    <col min="4" max="4" width="31.7109375" style="13" customWidth="1"/>
    <col min="5" max="5" width="20" style="13" customWidth="1"/>
    <col min="6" max="6" width="19" style="13" customWidth="1"/>
    <col min="7" max="7" width="19.5703125" style="13" customWidth="1"/>
    <col min="8" max="8" width="13.140625" style="13" customWidth="1"/>
    <col min="9" max="9" width="14.85546875" style="13" customWidth="1"/>
    <col min="10" max="10" width="14.42578125" style="13" customWidth="1"/>
    <col min="11" max="11" width="37" style="13" customWidth="1"/>
    <col min="12" max="12" width="14.7109375" style="13" customWidth="1"/>
    <col min="13" max="13" width="9" style="13" customWidth="1"/>
    <col min="14" max="14" width="12" style="13" customWidth="1"/>
    <col min="15" max="15" width="10.42578125" style="13" customWidth="1"/>
    <col min="16" max="16" width="11.85546875" style="13" customWidth="1"/>
    <col min="17" max="17" width="11.140625" style="13" customWidth="1"/>
    <col min="18" max="16384" width="11.42578125" style="13"/>
  </cols>
  <sheetData>
    <row r="2" spans="1:15" x14ac:dyDescent="0.25">
      <c r="C2" s="239" t="s">
        <v>18</v>
      </c>
      <c r="D2" s="200" t="s">
        <v>909</v>
      </c>
      <c r="E2" s="200"/>
      <c r="F2" s="200"/>
      <c r="G2" s="200"/>
      <c r="H2" s="200"/>
      <c r="I2" s="200"/>
    </row>
    <row r="3" spans="1:15" ht="18.75" thickBot="1" x14ac:dyDescent="0.3">
      <c r="A3" s="13">
        <f>+LEN(D2)</f>
        <v>9</v>
      </c>
      <c r="C3" s="240"/>
      <c r="D3" s="200"/>
      <c r="E3" s="200"/>
      <c r="F3" s="200"/>
      <c r="G3" s="200"/>
      <c r="H3" s="200"/>
      <c r="I3" s="200"/>
      <c r="K3" s="267"/>
      <c r="L3" s="267"/>
    </row>
    <row r="4" spans="1:15" ht="27.75" customHeight="1" thickBot="1" x14ac:dyDescent="0.3">
      <c r="C4" s="19"/>
      <c r="D4" s="19"/>
      <c r="E4" s="19"/>
      <c r="F4" s="19"/>
      <c r="G4" s="19"/>
      <c r="H4" s="19"/>
    </row>
    <row r="5" spans="1:15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5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5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5" ht="38.1" customHeight="1" x14ac:dyDescent="0.25">
      <c r="C8" s="114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5" ht="38.1" customHeight="1" x14ac:dyDescent="0.25">
      <c r="C9" s="114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5" ht="38.1" customHeight="1" x14ac:dyDescent="0.25">
      <c r="C10" s="114" t="s">
        <v>51</v>
      </c>
      <c r="D10" s="8" t="str">
        <f>+D2</f>
        <v>EGRESADOS</v>
      </c>
      <c r="E10" s="8" t="s">
        <v>981</v>
      </c>
      <c r="F10" s="181" t="s">
        <v>1194</v>
      </c>
      <c r="G10" s="195" t="s">
        <v>1195</v>
      </c>
      <c r="H10" s="195" t="s">
        <v>1182</v>
      </c>
      <c r="I10" s="10" t="s">
        <v>1169</v>
      </c>
      <c r="J10" s="176" t="s">
        <v>1196</v>
      </c>
      <c r="K10" s="176" t="s">
        <v>1198</v>
      </c>
      <c r="L10" s="17">
        <f>+E158</f>
        <v>256999.99599999998</v>
      </c>
      <c r="O10" s="179"/>
    </row>
    <row r="11" spans="1:15" ht="15.75" x14ac:dyDescent="0.25">
      <c r="B11" s="203" t="s">
        <v>9</v>
      </c>
      <c r="C11" s="219" t="s">
        <v>1170</v>
      </c>
      <c r="D11" s="182" t="s">
        <v>1173</v>
      </c>
      <c r="E11" s="172"/>
      <c r="F11" s="172"/>
      <c r="G11" s="172"/>
      <c r="H11" s="172"/>
      <c r="I11" s="172"/>
      <c r="J11" s="178"/>
      <c r="K11" s="21"/>
      <c r="L11" s="68"/>
    </row>
    <row r="12" spans="1:15" ht="15.75" x14ac:dyDescent="0.25">
      <c r="B12" s="203"/>
      <c r="C12" s="220"/>
      <c r="D12" s="182" t="s">
        <v>1174</v>
      </c>
      <c r="E12" s="172"/>
      <c r="F12" s="172"/>
      <c r="G12" s="172"/>
      <c r="H12" s="172"/>
      <c r="I12" s="172"/>
      <c r="J12" s="178"/>
      <c r="K12" s="21"/>
      <c r="L12" s="68"/>
    </row>
    <row r="13" spans="1:15" ht="15.75" x14ac:dyDescent="0.25">
      <c r="B13" s="203"/>
      <c r="C13" s="220"/>
      <c r="D13" s="182" t="s">
        <v>1175</v>
      </c>
      <c r="E13" s="172"/>
      <c r="F13" s="172"/>
      <c r="G13" s="172"/>
      <c r="H13" s="172"/>
      <c r="I13" s="172"/>
      <c r="J13" s="178"/>
      <c r="K13" s="21"/>
      <c r="L13" s="68"/>
    </row>
    <row r="14" spans="1:15" ht="15.75" customHeight="1" x14ac:dyDescent="0.25">
      <c r="B14" s="203" t="s">
        <v>9</v>
      </c>
      <c r="C14" s="219" t="s">
        <v>1171</v>
      </c>
      <c r="D14" s="186" t="s">
        <v>1178</v>
      </c>
      <c r="E14" s="172"/>
      <c r="F14" s="172"/>
      <c r="G14" s="172"/>
      <c r="H14" s="172"/>
      <c r="I14" s="172"/>
      <c r="J14" s="178"/>
      <c r="K14" s="21"/>
      <c r="L14" s="68"/>
    </row>
    <row r="15" spans="1:15" ht="15.75" x14ac:dyDescent="0.25">
      <c r="B15" s="203"/>
      <c r="C15" s="220"/>
      <c r="D15" s="186" t="s">
        <v>1179</v>
      </c>
      <c r="E15" s="172"/>
      <c r="F15" s="172"/>
      <c r="G15" s="172"/>
      <c r="H15" s="172"/>
      <c r="I15" s="172"/>
      <c r="J15" s="178"/>
      <c r="K15" s="21"/>
      <c r="L15" s="68"/>
    </row>
    <row r="16" spans="1:15" ht="15.75" x14ac:dyDescent="0.25">
      <c r="B16" s="168"/>
      <c r="C16" s="221"/>
      <c r="D16" s="186" t="s">
        <v>1180</v>
      </c>
      <c r="E16" s="172"/>
      <c r="F16" s="172"/>
      <c r="G16" s="172"/>
      <c r="H16" s="172"/>
      <c r="I16" s="172"/>
      <c r="J16" s="178"/>
      <c r="K16" s="21"/>
      <c r="L16" s="68"/>
    </row>
    <row r="17" spans="2:17" ht="15.75" x14ac:dyDescent="0.25">
      <c r="B17" s="203"/>
      <c r="C17" s="220" t="s">
        <v>1172</v>
      </c>
      <c r="D17" s="182" t="s">
        <v>1176</v>
      </c>
      <c r="E17" s="172"/>
      <c r="F17" s="172"/>
      <c r="G17" s="172"/>
      <c r="H17" s="172"/>
      <c r="I17" s="172"/>
      <c r="J17" s="178"/>
      <c r="K17" s="21"/>
      <c r="L17" s="68"/>
    </row>
    <row r="18" spans="2:17" ht="15.75" x14ac:dyDescent="0.25">
      <c r="B18" s="203"/>
      <c r="C18" s="221"/>
      <c r="D18" s="188" t="s">
        <v>1177</v>
      </c>
      <c r="E18" s="172"/>
      <c r="F18" s="172"/>
      <c r="G18" s="172"/>
      <c r="H18" s="172"/>
      <c r="I18" s="172"/>
      <c r="J18" s="178"/>
      <c r="K18" s="21"/>
      <c r="L18" s="68"/>
    </row>
    <row r="19" spans="2:17" ht="37.5" customHeight="1" x14ac:dyDescent="0.25">
      <c r="B19" s="55"/>
      <c r="C19" s="57"/>
      <c r="D19" s="56"/>
      <c r="E19" s="62"/>
      <c r="F19" s="62"/>
      <c r="G19" s="62"/>
      <c r="H19" s="62"/>
      <c r="I19" s="62"/>
      <c r="J19" s="62"/>
      <c r="K19" s="59"/>
      <c r="L19" s="59"/>
      <c r="M19" s="20"/>
      <c r="N19" s="20"/>
      <c r="O19" s="20"/>
      <c r="P19" s="20"/>
      <c r="Q19" s="20"/>
    </row>
    <row r="20" spans="2:17" ht="33" customHeight="1" x14ac:dyDescent="0.25">
      <c r="C20" s="30" t="s">
        <v>31</v>
      </c>
      <c r="D20" s="26"/>
      <c r="E20" s="26"/>
      <c r="F20" s="60"/>
      <c r="G20" s="60"/>
      <c r="H20" s="60"/>
      <c r="I20" s="60"/>
      <c r="J20" s="60"/>
      <c r="K20" s="60"/>
      <c r="L20" s="60"/>
      <c r="M20" s="61"/>
      <c r="N20" s="61"/>
      <c r="O20" s="61"/>
      <c r="P20" s="61"/>
      <c r="Q20" s="61"/>
    </row>
    <row r="21" spans="2:17" ht="19.5" customHeight="1" x14ac:dyDescent="0.25">
      <c r="C21" s="222" t="s">
        <v>52</v>
      </c>
      <c r="D21" s="224" t="s">
        <v>53</v>
      </c>
      <c r="E21" s="226" t="s">
        <v>55</v>
      </c>
      <c r="F21" s="228" t="s">
        <v>54</v>
      </c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30"/>
    </row>
    <row r="22" spans="2:17" ht="19.5" customHeight="1" x14ac:dyDescent="0.25">
      <c r="C22" s="223"/>
      <c r="D22" s="225"/>
      <c r="E22" s="227"/>
      <c r="F22" s="63" t="s">
        <v>19</v>
      </c>
      <c r="G22" s="63" t="s">
        <v>20</v>
      </c>
      <c r="H22" s="63" t="s">
        <v>21</v>
      </c>
      <c r="I22" s="63" t="s">
        <v>22</v>
      </c>
      <c r="J22" s="63" t="s">
        <v>23</v>
      </c>
      <c r="K22" s="63" t="s">
        <v>24</v>
      </c>
      <c r="L22" s="63" t="s">
        <v>25</v>
      </c>
      <c r="M22" s="63" t="s">
        <v>26</v>
      </c>
      <c r="N22" s="63" t="s">
        <v>27</v>
      </c>
      <c r="O22" s="63" t="s">
        <v>28</v>
      </c>
      <c r="P22" s="63" t="s">
        <v>29</v>
      </c>
      <c r="Q22" s="64" t="s">
        <v>30</v>
      </c>
    </row>
    <row r="23" spans="2:17" x14ac:dyDescent="0.25">
      <c r="C23" s="121">
        <v>1131</v>
      </c>
      <c r="D23" s="120" t="s">
        <v>572</v>
      </c>
      <c r="E23" s="29">
        <f t="shared" ref="E23:E41" si="0">+SUM(F23:Q23)</f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2:17" x14ac:dyDescent="0.25">
      <c r="C24" s="121">
        <v>1211</v>
      </c>
      <c r="D24" s="120" t="s">
        <v>918</v>
      </c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2:17" ht="22.5" x14ac:dyDescent="0.25">
      <c r="C25" s="121">
        <v>1311</v>
      </c>
      <c r="D25" s="120" t="s">
        <v>579</v>
      </c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2:17" x14ac:dyDescent="0.25">
      <c r="C26" s="121">
        <v>1321</v>
      </c>
      <c r="D26" s="120" t="s">
        <v>580</v>
      </c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2:17" x14ac:dyDescent="0.25">
      <c r="C27" s="121">
        <v>1322</v>
      </c>
      <c r="D27" s="120" t="s">
        <v>581</v>
      </c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2:17" x14ac:dyDescent="0.25">
      <c r="C28" s="121">
        <v>1343</v>
      </c>
      <c r="D28" s="120" t="s">
        <v>586</v>
      </c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2:17" ht="22.5" x14ac:dyDescent="0.25">
      <c r="C29" s="121">
        <v>1411</v>
      </c>
      <c r="D29" s="120" t="s">
        <v>592</v>
      </c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2:17" x14ac:dyDescent="0.25">
      <c r="C30" s="121">
        <v>1421</v>
      </c>
      <c r="D30" s="120" t="s">
        <v>595</v>
      </c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2:17" x14ac:dyDescent="0.25">
      <c r="C31" s="121">
        <v>1431</v>
      </c>
      <c r="D31" s="120" t="s">
        <v>596</v>
      </c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2:17" ht="22.5" x14ac:dyDescent="0.25">
      <c r="C32" s="121">
        <v>1432</v>
      </c>
      <c r="D32" s="120" t="s">
        <v>919</v>
      </c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121">
        <v>1442</v>
      </c>
      <c r="D33" s="120" t="s">
        <v>599</v>
      </c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121">
        <v>1521</v>
      </c>
      <c r="D34" s="120" t="s">
        <v>920</v>
      </c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121">
        <v>1544</v>
      </c>
      <c r="D35" s="120" t="s">
        <v>609</v>
      </c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121">
        <v>1611</v>
      </c>
      <c r="D36" s="120" t="s">
        <v>617</v>
      </c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ht="22.5" x14ac:dyDescent="0.25">
      <c r="C37" s="121">
        <v>1612</v>
      </c>
      <c r="D37" s="120" t="s">
        <v>618</v>
      </c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121">
        <v>1712</v>
      </c>
      <c r="D38" s="120" t="s">
        <v>620</v>
      </c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121">
        <v>1713</v>
      </c>
      <c r="D39" s="120" t="s">
        <v>621</v>
      </c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121">
        <v>1715</v>
      </c>
      <c r="D40" s="120" t="s">
        <v>623</v>
      </c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121">
        <v>1719</v>
      </c>
      <c r="D41" s="120" t="s">
        <v>627</v>
      </c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ht="15" x14ac:dyDescent="0.25">
      <c r="C42" s="27"/>
      <c r="D42" s="28" t="s">
        <v>32</v>
      </c>
      <c r="E42" s="65">
        <f t="shared" ref="E42:Q42" si="1">SUM(E23:E41)</f>
        <v>0</v>
      </c>
      <c r="F42" s="66">
        <f t="shared" si="1"/>
        <v>0</v>
      </c>
      <c r="G42" s="66">
        <f t="shared" si="1"/>
        <v>0</v>
      </c>
      <c r="H42" s="66">
        <f t="shared" si="1"/>
        <v>0</v>
      </c>
      <c r="I42" s="66">
        <f t="shared" si="1"/>
        <v>0</v>
      </c>
      <c r="J42" s="66">
        <f t="shared" si="1"/>
        <v>0</v>
      </c>
      <c r="K42" s="66">
        <f t="shared" si="1"/>
        <v>0</v>
      </c>
      <c r="L42" s="66">
        <f t="shared" si="1"/>
        <v>0</v>
      </c>
      <c r="M42" s="66">
        <f t="shared" si="1"/>
        <v>0</v>
      </c>
      <c r="N42" s="66">
        <f t="shared" si="1"/>
        <v>0</v>
      </c>
      <c r="O42" s="66">
        <f t="shared" si="1"/>
        <v>0</v>
      </c>
      <c r="P42" s="66">
        <f t="shared" si="1"/>
        <v>0</v>
      </c>
      <c r="Q42" s="67">
        <f t="shared" si="1"/>
        <v>0</v>
      </c>
    </row>
    <row r="43" spans="3:17" ht="33" customHeight="1" thickBot="1" x14ac:dyDescent="0.3">
      <c r="C43" s="30" t="s">
        <v>33</v>
      </c>
      <c r="D43" s="26"/>
      <c r="E43" s="117"/>
      <c r="F43" s="24"/>
      <c r="G43" s="24"/>
      <c r="H43" s="24"/>
      <c r="I43" s="24"/>
      <c r="J43" s="24"/>
      <c r="K43" s="24"/>
      <c r="L43" s="24"/>
      <c r="M43" s="25"/>
      <c r="N43" s="25"/>
      <c r="O43" s="25"/>
      <c r="P43" s="25"/>
      <c r="Q43" s="25"/>
    </row>
    <row r="44" spans="3:17" ht="22.5" x14ac:dyDescent="0.25">
      <c r="C44" s="122">
        <v>2111</v>
      </c>
      <c r="D44" s="123" t="s">
        <v>628</v>
      </c>
      <c r="E44" s="29">
        <f t="shared" ref="E44:E87" si="2">+SUM(F44:Q44)</f>
        <v>10000</v>
      </c>
      <c r="F44" s="29">
        <v>5000</v>
      </c>
      <c r="G44" s="29"/>
      <c r="H44" s="29"/>
      <c r="I44" s="29"/>
      <c r="J44" s="29"/>
      <c r="K44" s="29"/>
      <c r="L44" s="29">
        <v>5000</v>
      </c>
      <c r="M44" s="29"/>
      <c r="N44" s="29"/>
      <c r="O44" s="29"/>
      <c r="P44" s="29"/>
      <c r="Q44" s="29"/>
    </row>
    <row r="45" spans="3:17" ht="22.5" x14ac:dyDescent="0.25">
      <c r="C45" s="124">
        <v>2121</v>
      </c>
      <c r="D45" s="125" t="s">
        <v>629</v>
      </c>
      <c r="E45" s="29">
        <f t="shared" si="2"/>
        <v>0</v>
      </c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</row>
    <row r="46" spans="3:17" ht="33.75" x14ac:dyDescent="0.25">
      <c r="C46" s="124">
        <v>2141</v>
      </c>
      <c r="D46" s="125" t="s">
        <v>921</v>
      </c>
      <c r="E46" s="29">
        <f t="shared" si="2"/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124">
        <v>2151</v>
      </c>
      <c r="D47" s="125" t="s">
        <v>922</v>
      </c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124">
        <v>2161</v>
      </c>
      <c r="D48" s="125" t="s">
        <v>633</v>
      </c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124">
        <v>2171</v>
      </c>
      <c r="D49" s="126" t="s">
        <v>923</v>
      </c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ht="22.5" x14ac:dyDescent="0.25">
      <c r="C50" s="124">
        <v>2181</v>
      </c>
      <c r="D50" s="125" t="s">
        <v>635</v>
      </c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124">
        <v>2182</v>
      </c>
      <c r="D51" s="125" t="s">
        <v>924</v>
      </c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">
      <c r="C52" s="124">
        <v>2212</v>
      </c>
      <c r="D52" s="127" t="s">
        <v>925</v>
      </c>
      <c r="E52" s="29">
        <f t="shared" si="2"/>
        <v>10000</v>
      </c>
      <c r="F52" s="29">
        <v>1000</v>
      </c>
      <c r="G52" s="29">
        <v>1000</v>
      </c>
      <c r="H52" s="29">
        <v>1000</v>
      </c>
      <c r="I52" s="29">
        <v>1000</v>
      </c>
      <c r="J52" s="29">
        <v>1000</v>
      </c>
      <c r="K52" s="29">
        <v>1000</v>
      </c>
      <c r="L52" s="29">
        <v>1000</v>
      </c>
      <c r="M52" s="29">
        <v>1000</v>
      </c>
      <c r="N52" s="29">
        <v>1000</v>
      </c>
      <c r="O52" s="29">
        <v>1000</v>
      </c>
      <c r="P52" s="29"/>
      <c r="Q52" s="29"/>
    </row>
    <row r="53" spans="3:17" x14ac:dyDescent="0.25">
      <c r="C53" s="124">
        <v>2221</v>
      </c>
      <c r="D53" s="125" t="s">
        <v>926</v>
      </c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124">
        <v>2231</v>
      </c>
      <c r="D54" s="125" t="s">
        <v>641</v>
      </c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">
      <c r="C55" s="124">
        <v>2311</v>
      </c>
      <c r="D55" s="127" t="s">
        <v>927</v>
      </c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ht="22.5" x14ac:dyDescent="0.25">
      <c r="C56" s="124">
        <v>2351</v>
      </c>
      <c r="D56" s="128" t="s">
        <v>928</v>
      </c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124">
        <v>2391</v>
      </c>
      <c r="D57" s="125" t="s">
        <v>650</v>
      </c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124">
        <v>2411</v>
      </c>
      <c r="D58" s="125" t="s">
        <v>651</v>
      </c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124">
        <v>2421</v>
      </c>
      <c r="D59" s="125" t="s">
        <v>652</v>
      </c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124">
        <v>2431</v>
      </c>
      <c r="D60" s="125" t="s">
        <v>653</v>
      </c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124">
        <v>2441</v>
      </c>
      <c r="D61" s="125" t="s">
        <v>654</v>
      </c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124">
        <v>2451</v>
      </c>
      <c r="D62" s="125" t="s">
        <v>655</v>
      </c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124">
        <v>2461</v>
      </c>
      <c r="D63" s="125" t="s">
        <v>656</v>
      </c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129">
        <v>2471</v>
      </c>
      <c r="D64" s="130" t="s">
        <v>929</v>
      </c>
      <c r="E64" s="29">
        <f t="shared" si="2"/>
        <v>2000</v>
      </c>
      <c r="F64" s="29"/>
      <c r="G64" s="29"/>
      <c r="H64" s="29">
        <v>2000</v>
      </c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124">
        <v>2481</v>
      </c>
      <c r="D65" s="125" t="s">
        <v>658</v>
      </c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22.5" x14ac:dyDescent="0.25">
      <c r="C66" s="124">
        <v>2491</v>
      </c>
      <c r="D66" s="125" t="s">
        <v>659</v>
      </c>
      <c r="E66" s="29">
        <f t="shared" si="2"/>
        <v>0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3:17" x14ac:dyDescent="0.25">
      <c r="C67" s="124">
        <v>2511</v>
      </c>
      <c r="D67" s="125" t="s">
        <v>930</v>
      </c>
      <c r="E67" s="29">
        <f t="shared" si="2"/>
        <v>0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3:17" ht="22.5" x14ac:dyDescent="0.25">
      <c r="C68" s="124">
        <v>2521</v>
      </c>
      <c r="D68" s="125" t="s">
        <v>931</v>
      </c>
      <c r="E68" s="29">
        <f t="shared" si="2"/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124">
        <v>2531</v>
      </c>
      <c r="D69" s="125" t="s">
        <v>662</v>
      </c>
      <c r="E69" s="29">
        <f t="shared" si="2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ht="22.5" x14ac:dyDescent="0.25">
      <c r="C70" s="124">
        <v>2541</v>
      </c>
      <c r="D70" s="125" t="s">
        <v>932</v>
      </c>
      <c r="E70" s="29">
        <f t="shared" si="2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ht="22.5" x14ac:dyDescent="0.25">
      <c r="C71" s="124">
        <v>2551</v>
      </c>
      <c r="D71" s="131" t="s">
        <v>664</v>
      </c>
      <c r="E71" s="29">
        <f t="shared" si="2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ht="22.5" x14ac:dyDescent="0.25">
      <c r="C72" s="124">
        <v>2561</v>
      </c>
      <c r="D72" s="125" t="s">
        <v>933</v>
      </c>
      <c r="E72" s="29">
        <f t="shared" si="2"/>
        <v>2000</v>
      </c>
      <c r="F72" s="29"/>
      <c r="G72" s="29"/>
      <c r="H72" s="29">
        <v>2000</v>
      </c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124">
        <v>2591</v>
      </c>
      <c r="D73" s="125" t="s">
        <v>934</v>
      </c>
      <c r="E73" s="29">
        <f t="shared" si="2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124">
        <v>2611</v>
      </c>
      <c r="D74" s="125" t="s">
        <v>667</v>
      </c>
      <c r="E74" s="29">
        <f t="shared" si="2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ht="45" x14ac:dyDescent="0.25">
      <c r="C75" s="132">
        <v>2612</v>
      </c>
      <c r="D75" s="133" t="s">
        <v>935</v>
      </c>
      <c r="E75" s="29">
        <f t="shared" si="2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ht="33.75" x14ac:dyDescent="0.25">
      <c r="C76" s="124">
        <v>2614</v>
      </c>
      <c r="D76" s="131" t="s">
        <v>936</v>
      </c>
      <c r="E76" s="29">
        <f t="shared" si="2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124">
        <v>2711</v>
      </c>
      <c r="D77" s="125" t="s">
        <v>937</v>
      </c>
      <c r="E77" s="29">
        <f t="shared" si="2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ht="22.5" x14ac:dyDescent="0.25">
      <c r="C78" s="124">
        <v>2721</v>
      </c>
      <c r="D78" s="125" t="s">
        <v>938</v>
      </c>
      <c r="E78" s="29">
        <f t="shared" si="2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124">
        <v>2731</v>
      </c>
      <c r="D79" s="125" t="s">
        <v>671</v>
      </c>
      <c r="E79" s="29">
        <f t="shared" si="2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124">
        <v>2741</v>
      </c>
      <c r="D80" s="131" t="s">
        <v>672</v>
      </c>
      <c r="E80" s="29">
        <f t="shared" si="2"/>
        <v>20000</v>
      </c>
      <c r="F80" s="29"/>
      <c r="G80" s="29"/>
      <c r="H80" s="29">
        <v>20000</v>
      </c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124">
        <v>2911</v>
      </c>
      <c r="D81" s="125" t="s">
        <v>677</v>
      </c>
      <c r="E81" s="29">
        <f t="shared" si="2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ht="22.5" x14ac:dyDescent="0.25">
      <c r="C82" s="124">
        <v>2921</v>
      </c>
      <c r="D82" s="125" t="s">
        <v>678</v>
      </c>
      <c r="E82" s="29">
        <f t="shared" si="2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ht="33.75" x14ac:dyDescent="0.25">
      <c r="C83" s="124">
        <v>2931</v>
      </c>
      <c r="D83" s="125" t="s">
        <v>939</v>
      </c>
      <c r="E83" s="29">
        <f t="shared" si="2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ht="33.75" x14ac:dyDescent="0.25">
      <c r="C84" s="124">
        <v>2941</v>
      </c>
      <c r="D84" s="125" t="s">
        <v>940</v>
      </c>
      <c r="E84" s="29">
        <f t="shared" si="2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ht="22.5" x14ac:dyDescent="0.25">
      <c r="C85" s="124">
        <v>2961</v>
      </c>
      <c r="D85" s="125" t="s">
        <v>682</v>
      </c>
      <c r="E85" s="29">
        <f t="shared" si="2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ht="22.5" x14ac:dyDescent="0.25">
      <c r="C86" s="124">
        <v>2981</v>
      </c>
      <c r="D86" s="125" t="s">
        <v>684</v>
      </c>
      <c r="E86" s="29">
        <f t="shared" si="2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ht="23.25" thickBot="1" x14ac:dyDescent="0.3">
      <c r="C87" s="134">
        <v>2991</v>
      </c>
      <c r="D87" s="135" t="s">
        <v>941</v>
      </c>
      <c r="E87" s="29">
        <f t="shared" si="2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 t="shared" ref="E88:Q88" si="3">SUM(E44:E87)</f>
        <v>44000</v>
      </c>
      <c r="F88" s="66">
        <f t="shared" si="3"/>
        <v>6000</v>
      </c>
      <c r="G88" s="66">
        <f t="shared" si="3"/>
        <v>1000</v>
      </c>
      <c r="H88" s="66">
        <f t="shared" si="3"/>
        <v>25000</v>
      </c>
      <c r="I88" s="66">
        <f t="shared" si="3"/>
        <v>1000</v>
      </c>
      <c r="J88" s="66">
        <f t="shared" si="3"/>
        <v>1000</v>
      </c>
      <c r="K88" s="66">
        <f t="shared" si="3"/>
        <v>1000</v>
      </c>
      <c r="L88" s="66">
        <f t="shared" si="3"/>
        <v>6000</v>
      </c>
      <c r="M88" s="66">
        <f t="shared" si="3"/>
        <v>1000</v>
      </c>
      <c r="N88" s="66">
        <f t="shared" si="3"/>
        <v>1000</v>
      </c>
      <c r="O88" s="66">
        <f t="shared" si="3"/>
        <v>1000</v>
      </c>
      <c r="P88" s="66">
        <f t="shared" si="3"/>
        <v>0</v>
      </c>
      <c r="Q88" s="67">
        <f t="shared" si="3"/>
        <v>0</v>
      </c>
    </row>
    <row r="89" spans="3:17" ht="33" customHeight="1" thickBot="1" x14ac:dyDescent="0.3">
      <c r="C89" s="30" t="s">
        <v>34</v>
      </c>
      <c r="D89" s="26"/>
      <c r="E89" s="117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136">
        <v>3111</v>
      </c>
      <c r="D90" s="137" t="s">
        <v>910</v>
      </c>
      <c r="E90" s="29">
        <f t="shared" ref="E90:E134" si="4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138">
        <v>3121</v>
      </c>
      <c r="D91" s="139" t="s">
        <v>689</v>
      </c>
      <c r="E91" s="29">
        <f t="shared" si="4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138">
        <v>3131</v>
      </c>
      <c r="D92" s="139" t="s">
        <v>690</v>
      </c>
      <c r="E92" s="29">
        <f t="shared" si="4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138">
        <v>3141</v>
      </c>
      <c r="D93" s="139" t="s">
        <v>911</v>
      </c>
      <c r="E93" s="29">
        <f t="shared" si="4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138">
        <v>3151</v>
      </c>
      <c r="D94" s="139" t="s">
        <v>912</v>
      </c>
      <c r="E94" s="29">
        <f t="shared" si="4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ht="22.5" x14ac:dyDescent="0.25">
      <c r="C95" s="138">
        <v>3171</v>
      </c>
      <c r="D95" s="140" t="s">
        <v>913</v>
      </c>
      <c r="E95" s="29">
        <f t="shared" si="4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138">
        <v>3181</v>
      </c>
      <c r="D96" s="139" t="s">
        <v>695</v>
      </c>
      <c r="E96" s="29">
        <f t="shared" si="4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138">
        <v>3221</v>
      </c>
      <c r="D97" s="139" t="s">
        <v>699</v>
      </c>
      <c r="E97" s="29">
        <f t="shared" si="4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138">
        <v>3231</v>
      </c>
      <c r="D98" s="139" t="s">
        <v>700</v>
      </c>
      <c r="E98" s="29">
        <f t="shared" si="4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138">
        <v>3251</v>
      </c>
      <c r="D99" s="139" t="s">
        <v>703</v>
      </c>
      <c r="E99" s="29">
        <f t="shared" si="4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ht="22.5" x14ac:dyDescent="0.25">
      <c r="C100" s="138">
        <v>3261</v>
      </c>
      <c r="D100" s="139" t="s">
        <v>914</v>
      </c>
      <c r="E100" s="29">
        <f t="shared" si="4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138">
        <v>3291</v>
      </c>
      <c r="D101" s="131" t="s">
        <v>706</v>
      </c>
      <c r="E101" s="29">
        <f t="shared" si="4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ht="22.5" x14ac:dyDescent="0.25">
      <c r="C102" s="138">
        <v>3311</v>
      </c>
      <c r="D102" s="139" t="s">
        <v>915</v>
      </c>
      <c r="E102" s="29">
        <f t="shared" si="4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ht="22.5" x14ac:dyDescent="0.25">
      <c r="C103" s="138">
        <v>3331</v>
      </c>
      <c r="D103" s="139" t="s">
        <v>916</v>
      </c>
      <c r="E103" s="29">
        <f t="shared" si="4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138">
        <v>3341</v>
      </c>
      <c r="D104" s="139" t="s">
        <v>917</v>
      </c>
      <c r="E104" s="29">
        <f t="shared" si="4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138">
        <v>3342</v>
      </c>
      <c r="D105" s="139" t="s">
        <v>711</v>
      </c>
      <c r="E105" s="29">
        <f t="shared" si="4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ht="22.5" x14ac:dyDescent="0.25">
      <c r="C106" s="138">
        <v>3351</v>
      </c>
      <c r="D106" s="139" t="s">
        <v>942</v>
      </c>
      <c r="E106" s="29">
        <f t="shared" si="4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138">
        <v>3362</v>
      </c>
      <c r="D107" s="139" t="s">
        <v>943</v>
      </c>
      <c r="E107" s="29">
        <f t="shared" si="4"/>
        <v>25000</v>
      </c>
      <c r="F107" s="29"/>
      <c r="G107" s="29"/>
      <c r="H107" s="29">
        <v>12500</v>
      </c>
      <c r="I107" s="29"/>
      <c r="J107" s="29"/>
      <c r="K107" s="29">
        <v>12500</v>
      </c>
      <c r="L107" s="29"/>
      <c r="M107" s="29"/>
      <c r="N107" s="29"/>
      <c r="O107" s="29"/>
      <c r="P107" s="29"/>
      <c r="Q107" s="29"/>
    </row>
    <row r="108" spans="3:17" ht="33.75" x14ac:dyDescent="0.25">
      <c r="C108" s="138">
        <v>3365</v>
      </c>
      <c r="D108" s="131" t="s">
        <v>944</v>
      </c>
      <c r="E108" s="29">
        <f t="shared" si="4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138">
        <v>3381</v>
      </c>
      <c r="D109" s="139" t="s">
        <v>945</v>
      </c>
      <c r="E109" s="29">
        <f t="shared" si="4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22.5" x14ac:dyDescent="0.25">
      <c r="C110" s="138">
        <v>3391</v>
      </c>
      <c r="D110" s="139" t="s">
        <v>946</v>
      </c>
      <c r="E110" s="29">
        <f t="shared" si="4"/>
        <v>0</v>
      </c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</row>
    <row r="111" spans="3:17" x14ac:dyDescent="0.25">
      <c r="C111" s="138">
        <v>3411</v>
      </c>
      <c r="D111" s="141" t="s">
        <v>719</v>
      </c>
      <c r="E111" s="29">
        <f t="shared" si="4"/>
        <v>0</v>
      </c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</row>
    <row r="112" spans="3:17" x14ac:dyDescent="0.25">
      <c r="C112" s="138">
        <v>3451</v>
      </c>
      <c r="D112" s="141" t="s">
        <v>721</v>
      </c>
      <c r="E112" s="29">
        <f t="shared" si="4"/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138">
        <v>3471</v>
      </c>
      <c r="D113" s="139" t="s">
        <v>723</v>
      </c>
      <c r="E113" s="29">
        <f t="shared" si="4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ht="22.5" x14ac:dyDescent="0.25">
      <c r="C114" s="138">
        <v>3512</v>
      </c>
      <c r="D114" s="139" t="s">
        <v>726</v>
      </c>
      <c r="E114" s="29">
        <f t="shared" si="4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ht="33.75" x14ac:dyDescent="0.25">
      <c r="C115" s="138">
        <v>3521</v>
      </c>
      <c r="D115" s="139" t="s">
        <v>947</v>
      </c>
      <c r="E115" s="29">
        <f t="shared" si="4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ht="33.75" x14ac:dyDescent="0.25">
      <c r="C116" s="138">
        <v>3531</v>
      </c>
      <c r="D116" s="139" t="s">
        <v>948</v>
      </c>
      <c r="E116" s="29">
        <f t="shared" si="4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ht="22.5" x14ac:dyDescent="0.25">
      <c r="C117" s="138">
        <v>3551</v>
      </c>
      <c r="D117" s="139" t="s">
        <v>730</v>
      </c>
      <c r="E117" s="29">
        <f t="shared" si="4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138">
        <v>3591</v>
      </c>
      <c r="D118" s="139" t="s">
        <v>735</v>
      </c>
      <c r="E118" s="29">
        <f t="shared" si="4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ht="33.75" x14ac:dyDescent="0.25">
      <c r="C119" s="138">
        <v>3611</v>
      </c>
      <c r="D119" s="139" t="s">
        <v>736</v>
      </c>
      <c r="E119" s="29">
        <f t="shared" si="4"/>
        <v>15000</v>
      </c>
      <c r="F119" s="29">
        <v>15000</v>
      </c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ht="33.75" x14ac:dyDescent="0.25">
      <c r="C120" s="138">
        <v>3621</v>
      </c>
      <c r="D120" s="139" t="s">
        <v>949</v>
      </c>
      <c r="E120" s="29">
        <f t="shared" si="4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138">
        <v>3711</v>
      </c>
      <c r="D121" s="139" t="s">
        <v>743</v>
      </c>
      <c r="E121" s="29">
        <f t="shared" si="4"/>
        <v>40000</v>
      </c>
      <c r="F121" s="29"/>
      <c r="G121" s="29">
        <v>8000</v>
      </c>
      <c r="H121" s="29"/>
      <c r="I121" s="29">
        <v>8000</v>
      </c>
      <c r="J121" s="29">
        <v>8000</v>
      </c>
      <c r="K121" s="29"/>
      <c r="L121" s="29"/>
      <c r="M121" s="29">
        <v>8000</v>
      </c>
      <c r="N121" s="29">
        <v>8000</v>
      </c>
      <c r="O121" s="29"/>
      <c r="P121" s="29"/>
      <c r="Q121" s="29"/>
    </row>
    <row r="122" spans="3:17" ht="15" customHeight="1" x14ac:dyDescent="0.25">
      <c r="C122" s="138">
        <v>3721</v>
      </c>
      <c r="D122" s="139" t="s">
        <v>744</v>
      </c>
      <c r="E122" s="29">
        <f t="shared" si="4"/>
        <v>9999.9959999999992</v>
      </c>
      <c r="F122" s="29"/>
      <c r="G122" s="29">
        <f>1166.666+3000</f>
        <v>4166.6660000000002</v>
      </c>
      <c r="H122" s="29">
        <v>1166.6659999999999</v>
      </c>
      <c r="I122" s="29">
        <v>1166.6659999999999</v>
      </c>
      <c r="J122" s="29">
        <v>1166.6659999999999</v>
      </c>
      <c r="K122" s="29">
        <v>1166.6659999999999</v>
      </c>
      <c r="L122" s="29">
        <v>1166.6659999999999</v>
      </c>
      <c r="M122" s="29"/>
      <c r="N122" s="29"/>
      <c r="O122" s="29"/>
      <c r="P122" s="29"/>
      <c r="Q122" s="29"/>
    </row>
    <row r="123" spans="3:17" x14ac:dyDescent="0.25">
      <c r="C123" s="138">
        <v>3751</v>
      </c>
      <c r="D123" s="139" t="s">
        <v>746</v>
      </c>
      <c r="E123" s="29">
        <f t="shared" si="4"/>
        <v>31000</v>
      </c>
      <c r="F123" s="29"/>
      <c r="G123" s="29">
        <f>6000+1000</f>
        <v>7000</v>
      </c>
      <c r="H123" s="29"/>
      <c r="I123" s="29">
        <v>6000</v>
      </c>
      <c r="J123" s="29"/>
      <c r="K123" s="29">
        <v>6000</v>
      </c>
      <c r="L123" s="29"/>
      <c r="M123" s="29">
        <v>6000</v>
      </c>
      <c r="N123" s="29"/>
      <c r="O123" s="29">
        <v>6000</v>
      </c>
      <c r="P123" s="29"/>
      <c r="Q123" s="29"/>
    </row>
    <row r="124" spans="3:17" x14ac:dyDescent="0.25">
      <c r="C124" s="138">
        <v>3781</v>
      </c>
      <c r="D124" s="139" t="s">
        <v>950</v>
      </c>
      <c r="E124" s="29">
        <f t="shared" si="4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138">
        <v>3791</v>
      </c>
      <c r="D125" s="139" t="s">
        <v>951</v>
      </c>
      <c r="E125" s="29">
        <f t="shared" si="4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138">
        <v>3811</v>
      </c>
      <c r="D126" s="139" t="s">
        <v>952</v>
      </c>
      <c r="E126" s="29">
        <f t="shared" si="4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138">
        <v>3821</v>
      </c>
      <c r="D127" s="139" t="s">
        <v>753</v>
      </c>
      <c r="E127" s="29">
        <f t="shared" si="4"/>
        <v>20000</v>
      </c>
      <c r="F127" s="29"/>
      <c r="G127" s="29"/>
      <c r="H127" s="29">
        <v>20000</v>
      </c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138">
        <v>3822</v>
      </c>
      <c r="D128" s="139" t="s">
        <v>754</v>
      </c>
      <c r="E128" s="29">
        <f t="shared" si="4"/>
        <v>50000</v>
      </c>
      <c r="F128" s="29"/>
      <c r="G128" s="29"/>
      <c r="H128" s="29">
        <v>50000</v>
      </c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138">
        <v>3831</v>
      </c>
      <c r="D129" s="139" t="s">
        <v>953</v>
      </c>
      <c r="E129" s="29">
        <f t="shared" si="4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138">
        <v>3841</v>
      </c>
      <c r="D130" s="139" t="s">
        <v>756</v>
      </c>
      <c r="E130" s="29">
        <f t="shared" si="4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138">
        <v>3921</v>
      </c>
      <c r="D131" s="139" t="s">
        <v>759</v>
      </c>
      <c r="E131" s="29">
        <f t="shared" si="4"/>
        <v>20000</v>
      </c>
      <c r="F131" s="29"/>
      <c r="G131" s="29">
        <v>20000</v>
      </c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22.5" x14ac:dyDescent="0.25">
      <c r="C132" s="138">
        <v>3951</v>
      </c>
      <c r="D132" s="139" t="s">
        <v>954</v>
      </c>
      <c r="E132" s="29">
        <f t="shared" si="4"/>
        <v>0</v>
      </c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</row>
    <row r="133" spans="3:17" x14ac:dyDescent="0.25">
      <c r="C133" s="142">
        <v>3962</v>
      </c>
      <c r="D133" s="133" t="s">
        <v>765</v>
      </c>
      <c r="E133" s="29">
        <f t="shared" si="4"/>
        <v>0</v>
      </c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</row>
    <row r="134" spans="3:17" x14ac:dyDescent="0.25">
      <c r="C134" s="153">
        <v>3994</v>
      </c>
      <c r="D134" s="154" t="s">
        <v>769</v>
      </c>
      <c r="E134" s="29">
        <f t="shared" si="4"/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ht="15" x14ac:dyDescent="0.25">
      <c r="C135" s="155"/>
      <c r="D135" s="156" t="s">
        <v>32</v>
      </c>
      <c r="E135" s="65">
        <f t="shared" ref="E135:Q135" si="5">SUM(E90:E134)</f>
        <v>210999.99599999998</v>
      </c>
      <c r="F135" s="66">
        <f t="shared" si="5"/>
        <v>15000</v>
      </c>
      <c r="G135" s="66">
        <f t="shared" si="5"/>
        <v>39166.665999999997</v>
      </c>
      <c r="H135" s="66">
        <f t="shared" si="5"/>
        <v>83666.665999999997</v>
      </c>
      <c r="I135" s="66">
        <f t="shared" si="5"/>
        <v>15166.665999999999</v>
      </c>
      <c r="J135" s="66">
        <f t="shared" si="5"/>
        <v>9166.6659999999993</v>
      </c>
      <c r="K135" s="66">
        <f t="shared" si="5"/>
        <v>19666.665999999997</v>
      </c>
      <c r="L135" s="66">
        <f t="shared" si="5"/>
        <v>1166.6659999999999</v>
      </c>
      <c r="M135" s="66">
        <f t="shared" si="5"/>
        <v>14000</v>
      </c>
      <c r="N135" s="66">
        <f t="shared" si="5"/>
        <v>8000</v>
      </c>
      <c r="O135" s="66">
        <f t="shared" si="5"/>
        <v>6000</v>
      </c>
      <c r="P135" s="66">
        <f t="shared" si="5"/>
        <v>0</v>
      </c>
      <c r="Q135" s="67">
        <f t="shared" si="5"/>
        <v>0</v>
      </c>
    </row>
    <row r="136" spans="3:17" ht="33" customHeight="1" thickBot="1" x14ac:dyDescent="0.3">
      <c r="C136" s="30" t="s">
        <v>973</v>
      </c>
      <c r="D136" s="26"/>
      <c r="E136" s="117"/>
      <c r="F136" s="24"/>
      <c r="G136" s="24"/>
      <c r="H136" s="24"/>
      <c r="I136" s="24"/>
      <c r="J136" s="24"/>
      <c r="K136" s="24"/>
      <c r="L136" s="24"/>
      <c r="M136" s="25"/>
      <c r="N136" s="25"/>
      <c r="O136" s="25"/>
      <c r="P136" s="25"/>
      <c r="Q136" s="25"/>
    </row>
    <row r="137" spans="3:17" ht="22.5" x14ac:dyDescent="0.2">
      <c r="C137" s="143">
        <v>4156</v>
      </c>
      <c r="D137" s="139" t="s">
        <v>787</v>
      </c>
      <c r="E137" s="29">
        <f t="shared" ref="E137:E142" si="6">+SUM(F137:Q137)</f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ht="22.5" x14ac:dyDescent="0.2">
      <c r="C138" s="144">
        <v>4412</v>
      </c>
      <c r="D138" s="145" t="s">
        <v>955</v>
      </c>
      <c r="E138" s="29">
        <f t="shared" si="6"/>
        <v>2000</v>
      </c>
      <c r="F138" s="29"/>
      <c r="G138" s="29"/>
      <c r="H138" s="29"/>
      <c r="I138" s="29"/>
      <c r="J138" s="29">
        <v>2000</v>
      </c>
      <c r="K138" s="29"/>
      <c r="L138" s="29"/>
      <c r="M138" s="29"/>
      <c r="N138" s="29"/>
      <c r="O138" s="29"/>
      <c r="P138" s="29"/>
      <c r="Q138" s="29"/>
    </row>
    <row r="139" spans="3:17" ht="22.5" x14ac:dyDescent="0.2">
      <c r="C139" s="144">
        <v>4414</v>
      </c>
      <c r="D139" s="131" t="s">
        <v>956</v>
      </c>
      <c r="E139" s="29">
        <f t="shared" si="6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">
      <c r="C140" s="144">
        <v>4419</v>
      </c>
      <c r="D140" s="145" t="s">
        <v>957</v>
      </c>
      <c r="E140" s="29">
        <f t="shared" si="6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">
      <c r="C141" s="144">
        <v>4421</v>
      </c>
      <c r="D141" s="145" t="s">
        <v>823</v>
      </c>
      <c r="E141" s="29">
        <f t="shared" si="6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">
      <c r="C142" s="144">
        <v>4422</v>
      </c>
      <c r="D142" s="145" t="s">
        <v>958</v>
      </c>
      <c r="E142" s="29">
        <f t="shared" si="6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ht="15" x14ac:dyDescent="0.25">
      <c r="C143" s="27"/>
      <c r="D143" s="28" t="s">
        <v>32</v>
      </c>
      <c r="E143" s="65">
        <f t="shared" ref="E143:Q143" si="7">SUM(E137:E142)</f>
        <v>2000</v>
      </c>
      <c r="F143" s="66">
        <f t="shared" si="7"/>
        <v>0</v>
      </c>
      <c r="G143" s="66">
        <f t="shared" si="7"/>
        <v>0</v>
      </c>
      <c r="H143" s="66">
        <f t="shared" si="7"/>
        <v>0</v>
      </c>
      <c r="I143" s="66">
        <f t="shared" si="7"/>
        <v>0</v>
      </c>
      <c r="J143" s="66">
        <f t="shared" si="7"/>
        <v>2000</v>
      </c>
      <c r="K143" s="66">
        <f t="shared" si="7"/>
        <v>0</v>
      </c>
      <c r="L143" s="66">
        <f t="shared" si="7"/>
        <v>0</v>
      </c>
      <c r="M143" s="66">
        <f t="shared" si="7"/>
        <v>0</v>
      </c>
      <c r="N143" s="66">
        <f t="shared" si="7"/>
        <v>0</v>
      </c>
      <c r="O143" s="66">
        <f t="shared" si="7"/>
        <v>0</v>
      </c>
      <c r="P143" s="66">
        <f t="shared" si="7"/>
        <v>0</v>
      </c>
      <c r="Q143" s="67">
        <f t="shared" si="7"/>
        <v>0</v>
      </c>
    </row>
    <row r="144" spans="3:17" ht="33" customHeight="1" thickBot="1" x14ac:dyDescent="0.3">
      <c r="C144" s="30" t="s">
        <v>35</v>
      </c>
      <c r="D144" s="26"/>
      <c r="E144" s="117"/>
      <c r="F144" s="24"/>
      <c r="G144" s="24"/>
      <c r="H144" s="24"/>
      <c r="I144" s="24"/>
      <c r="J144" s="24"/>
      <c r="K144" s="24"/>
      <c r="L144" s="24"/>
      <c r="M144" s="25"/>
      <c r="N144" s="25"/>
      <c r="O144" s="25"/>
      <c r="P144" s="25"/>
      <c r="Q144" s="25"/>
    </row>
    <row r="145" spans="3:17" x14ac:dyDescent="0.2">
      <c r="C145" s="143">
        <v>5111</v>
      </c>
      <c r="D145" s="146" t="s">
        <v>959</v>
      </c>
      <c r="E145" s="29">
        <f t="shared" ref="E145:E156" si="8">+SUM(F145:Q145)</f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ht="22.5" x14ac:dyDescent="0.2">
      <c r="C146" s="144">
        <v>5151</v>
      </c>
      <c r="D146" s="147" t="s">
        <v>960</v>
      </c>
      <c r="E146" s="29">
        <f t="shared" si="8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ht="22.5" x14ac:dyDescent="0.2">
      <c r="C147" s="144">
        <v>5191</v>
      </c>
      <c r="D147" s="147" t="s">
        <v>847</v>
      </c>
      <c r="E147" s="29">
        <f t="shared" si="8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ht="22.5" x14ac:dyDescent="0.2">
      <c r="C148" s="144">
        <v>5291</v>
      </c>
      <c r="D148" s="147" t="s">
        <v>961</v>
      </c>
      <c r="E148" s="29">
        <f t="shared" si="8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">
      <c r="C149" s="144">
        <v>5311</v>
      </c>
      <c r="D149" s="147" t="s">
        <v>853</v>
      </c>
      <c r="E149" s="29">
        <f t="shared" si="8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">
      <c r="C150" s="144">
        <v>5411</v>
      </c>
      <c r="D150" s="147" t="s">
        <v>962</v>
      </c>
      <c r="E150" s="29">
        <f t="shared" si="8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">
      <c r="C151" s="144">
        <v>5611</v>
      </c>
      <c r="D151" s="148" t="s">
        <v>963</v>
      </c>
      <c r="E151" s="29">
        <f t="shared" si="8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">
      <c r="C152" s="144">
        <v>5621</v>
      </c>
      <c r="D152" s="147" t="s">
        <v>964</v>
      </c>
      <c r="E152" s="29">
        <f t="shared" si="8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ht="22.5" x14ac:dyDescent="0.2">
      <c r="C153" s="149">
        <v>5641</v>
      </c>
      <c r="D153" s="150" t="s">
        <v>965</v>
      </c>
      <c r="E153" s="29">
        <f t="shared" si="8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x14ac:dyDescent="0.2">
      <c r="C154" s="144">
        <v>5911</v>
      </c>
      <c r="D154" s="147" t="s">
        <v>886</v>
      </c>
      <c r="E154" s="29">
        <f t="shared" si="8"/>
        <v>0</v>
      </c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</row>
    <row r="155" spans="3:17" x14ac:dyDescent="0.2">
      <c r="C155" s="151">
        <v>5931</v>
      </c>
      <c r="D155" s="152" t="s">
        <v>888</v>
      </c>
      <c r="E155" s="29">
        <f t="shared" si="8"/>
        <v>0</v>
      </c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</row>
    <row r="156" spans="3:17" x14ac:dyDescent="0.2">
      <c r="C156" s="151">
        <v>5971</v>
      </c>
      <c r="D156" s="152" t="s">
        <v>892</v>
      </c>
      <c r="E156" s="29">
        <f t="shared" si="8"/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ht="15" x14ac:dyDescent="0.25">
      <c r="C157" s="27"/>
      <c r="D157" s="28" t="s">
        <v>32</v>
      </c>
      <c r="E157" s="65">
        <f t="shared" ref="E157:Q157" si="9">SUM(E145:E156)</f>
        <v>0</v>
      </c>
      <c r="F157" s="66">
        <f t="shared" si="9"/>
        <v>0</v>
      </c>
      <c r="G157" s="66">
        <f t="shared" si="9"/>
        <v>0</v>
      </c>
      <c r="H157" s="66">
        <f t="shared" si="9"/>
        <v>0</v>
      </c>
      <c r="I157" s="66">
        <f t="shared" si="9"/>
        <v>0</v>
      </c>
      <c r="J157" s="66">
        <f t="shared" si="9"/>
        <v>0</v>
      </c>
      <c r="K157" s="66">
        <f t="shared" si="9"/>
        <v>0</v>
      </c>
      <c r="L157" s="66">
        <f t="shared" si="9"/>
        <v>0</v>
      </c>
      <c r="M157" s="66">
        <f t="shared" si="9"/>
        <v>0</v>
      </c>
      <c r="N157" s="66">
        <f t="shared" si="9"/>
        <v>0</v>
      </c>
      <c r="O157" s="66">
        <f t="shared" si="9"/>
        <v>0</v>
      </c>
      <c r="P157" s="66">
        <f t="shared" si="9"/>
        <v>0</v>
      </c>
      <c r="Q157" s="67">
        <f t="shared" si="9"/>
        <v>0</v>
      </c>
    </row>
    <row r="158" spans="3:17" ht="22.5" customHeight="1" x14ac:dyDescent="0.25">
      <c r="C158" s="27"/>
      <c r="D158" s="28" t="s">
        <v>972</v>
      </c>
      <c r="E158" s="65">
        <f>+SUM(E20:E157)/2</f>
        <v>256999.99599999998</v>
      </c>
      <c r="F158" s="65">
        <f t="shared" ref="F158:Q158" si="10">+SUM(F20:F157)/2</f>
        <v>21000</v>
      </c>
      <c r="G158" s="65">
        <f t="shared" si="10"/>
        <v>40166.665999999997</v>
      </c>
      <c r="H158" s="65">
        <f t="shared" si="10"/>
        <v>108666.666</v>
      </c>
      <c r="I158" s="65">
        <f t="shared" si="10"/>
        <v>16166.665999999997</v>
      </c>
      <c r="J158" s="65">
        <f t="shared" si="10"/>
        <v>12166.665999999999</v>
      </c>
      <c r="K158" s="65">
        <f t="shared" si="10"/>
        <v>20666.665999999997</v>
      </c>
      <c r="L158" s="65">
        <f t="shared" si="10"/>
        <v>7166.6659999999993</v>
      </c>
      <c r="M158" s="65">
        <f t="shared" si="10"/>
        <v>15000</v>
      </c>
      <c r="N158" s="65">
        <f t="shared" si="10"/>
        <v>9000</v>
      </c>
      <c r="O158" s="65">
        <f t="shared" si="10"/>
        <v>7000</v>
      </c>
      <c r="P158" s="65">
        <f t="shared" si="10"/>
        <v>0</v>
      </c>
      <c r="Q158" s="65">
        <f t="shared" si="10"/>
        <v>0</v>
      </c>
    </row>
  </sheetData>
  <protectedRanges>
    <protectedRange sqref="D2:I3" name="Rango2"/>
    <protectedRange sqref="F137:Q142 F23:Q41 C44:D87 C145:D156 C23:D41 C90:D134 F145:Q156 C137:D142 E10:F10 F90:Q134 F44:Q87 H10:I10 K10" name="Rango1"/>
    <protectedRange sqref="D11:K18" name="Rango1_1"/>
    <protectedRange sqref="G10" name="Rango1_2"/>
    <protectedRange sqref="J10" name="Rango1_6_1"/>
  </protectedRanges>
  <mergeCells count="24">
    <mergeCell ref="K3:L3"/>
    <mergeCell ref="C21:C22"/>
    <mergeCell ref="D21:D22"/>
    <mergeCell ref="E21:E22"/>
    <mergeCell ref="F21:Q21"/>
    <mergeCell ref="K5:K7"/>
    <mergeCell ref="L5:L7"/>
    <mergeCell ref="E6:E7"/>
    <mergeCell ref="F6:F7"/>
    <mergeCell ref="G6:G7"/>
    <mergeCell ref="H6:H7"/>
    <mergeCell ref="I6:I7"/>
    <mergeCell ref="J5:J7"/>
    <mergeCell ref="C2:C3"/>
    <mergeCell ref="B14:B15"/>
    <mergeCell ref="B17:B18"/>
    <mergeCell ref="C17:C18"/>
    <mergeCell ref="C14:C16"/>
    <mergeCell ref="D2:I3"/>
    <mergeCell ref="C5:C7"/>
    <mergeCell ref="D5:D7"/>
    <mergeCell ref="E5:I5"/>
    <mergeCell ref="B11:B13"/>
    <mergeCell ref="C11:C1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00"/>
  <sheetViews>
    <sheetView showGridLines="0" topLeftCell="C1" zoomScale="90" zoomScaleNormal="90" workbookViewId="0">
      <selection activeCell="E15" sqref="E15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00"/>
  <sheetViews>
    <sheetView showGridLines="0" topLeftCell="C1" zoomScale="90" zoomScaleNormal="90" workbookViewId="0">
      <selection activeCell="E24" sqref="E24:F24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00"/>
  <sheetViews>
    <sheetView showGridLines="0" topLeftCell="C16" zoomScale="90" zoomScaleNormal="90" workbookViewId="0">
      <selection activeCell="E24" sqref="E24:F24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00"/>
  <sheetViews>
    <sheetView showGridLines="0" topLeftCell="C2" zoomScale="90" zoomScaleNormal="90" workbookViewId="0">
      <selection activeCell="E24" sqref="E24:F24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5"/>
  <sheetViews>
    <sheetView showGridLines="0" zoomScale="80" zoomScaleNormal="80" workbookViewId="0">
      <pane xSplit="3" ySplit="8" topLeftCell="D9" activePane="bottomRight" state="frozen"/>
      <selection activeCell="D17" sqref="D17"/>
      <selection pane="topRight" activeCell="D17" sqref="D17"/>
      <selection pane="bottomLeft" activeCell="D17" sqref="D17"/>
      <selection pane="bottomRight" activeCell="C4" sqref="C4:J4"/>
    </sheetView>
  </sheetViews>
  <sheetFormatPr baseColWidth="10" defaultRowHeight="14.25" x14ac:dyDescent="0.25"/>
  <cols>
    <col min="1" max="1" width="13.5703125" style="13" hidden="1" customWidth="1"/>
    <col min="2" max="2" width="20.7109375" style="13" customWidth="1"/>
    <col min="3" max="3" width="45.7109375" style="13" customWidth="1"/>
    <col min="4" max="4" width="19.7109375" style="13" customWidth="1"/>
    <col min="5" max="5" width="16.140625" style="13" customWidth="1"/>
    <col min="6" max="6" width="18" style="13" customWidth="1"/>
    <col min="7" max="7" width="16.28515625" style="13" customWidth="1"/>
    <col min="8" max="8" width="13.5703125" style="13" customWidth="1"/>
    <col min="9" max="9" width="24.85546875" style="13" customWidth="1"/>
    <col min="10" max="10" width="19.5703125" style="13" customWidth="1"/>
    <col min="11" max="11" width="24.28515625" style="13" customWidth="1"/>
    <col min="12" max="16384" width="11.42578125" style="13"/>
  </cols>
  <sheetData>
    <row r="1" spans="1:11" ht="30" customHeight="1" x14ac:dyDescent="0.3">
      <c r="A1" s="53"/>
      <c r="B1" s="53"/>
      <c r="C1" s="53"/>
      <c r="D1" s="204" t="s">
        <v>16</v>
      </c>
      <c r="E1" s="204"/>
      <c r="F1" s="204"/>
      <c r="G1" s="204"/>
      <c r="H1" s="204"/>
      <c r="I1" s="204"/>
      <c r="J1" s="204"/>
      <c r="K1" s="204"/>
    </row>
    <row r="2" spans="1:11" ht="30" customHeight="1" x14ac:dyDescent="0.25">
      <c r="B2" s="54"/>
      <c r="C2" s="54"/>
      <c r="D2" s="205" t="s">
        <v>17</v>
      </c>
      <c r="E2" s="205"/>
      <c r="F2" s="205"/>
      <c r="G2" s="205"/>
      <c r="H2" s="205"/>
      <c r="I2" s="205"/>
      <c r="J2" s="205"/>
      <c r="K2" s="205"/>
    </row>
    <row r="3" spans="1:11" ht="20.25" customHeight="1" x14ac:dyDescent="0.25">
      <c r="B3" s="32"/>
      <c r="C3" s="33"/>
      <c r="D3" s="33"/>
      <c r="E3" s="33"/>
      <c r="F3" s="33"/>
      <c r="G3" s="33"/>
      <c r="H3" s="33"/>
      <c r="I3" s="34"/>
      <c r="J3" s="35"/>
      <c r="K3" s="36"/>
    </row>
    <row r="4" spans="1:11" ht="33.75" customHeight="1" thickBot="1" x14ac:dyDescent="0.3">
      <c r="A4" s="13">
        <f>+LEN(C4)</f>
        <v>0</v>
      </c>
      <c r="B4" s="49" t="s">
        <v>47</v>
      </c>
      <c r="C4" s="206"/>
      <c r="D4" s="206"/>
      <c r="E4" s="206"/>
      <c r="F4" s="206"/>
      <c r="G4" s="206"/>
      <c r="H4" s="206"/>
      <c r="I4" s="206"/>
      <c r="J4" s="206"/>
      <c r="K4" s="36"/>
    </row>
    <row r="5" spans="1:11" ht="19.5" customHeight="1" thickBot="1" x14ac:dyDescent="0.3">
      <c r="B5" s="47"/>
      <c r="C5" s="48"/>
      <c r="D5" s="48"/>
      <c r="E5" s="48"/>
      <c r="F5" s="48"/>
      <c r="G5" s="48"/>
      <c r="H5" s="48"/>
      <c r="I5" s="48"/>
      <c r="J5" s="48"/>
      <c r="K5" s="37"/>
    </row>
    <row r="6" spans="1:11" ht="32.25" customHeight="1" x14ac:dyDescent="0.25">
      <c r="B6" s="207" t="s">
        <v>50</v>
      </c>
      <c r="C6" s="210" t="s">
        <v>0</v>
      </c>
      <c r="D6" s="213" t="s">
        <v>1</v>
      </c>
      <c r="E6" s="213"/>
      <c r="F6" s="213"/>
      <c r="G6" s="213"/>
      <c r="H6" s="213"/>
      <c r="I6" s="210" t="s">
        <v>2</v>
      </c>
      <c r="J6" s="210" t="s">
        <v>3</v>
      </c>
      <c r="K6" s="214" t="s">
        <v>14</v>
      </c>
    </row>
    <row r="7" spans="1:11" s="18" customFormat="1" ht="18" customHeight="1" x14ac:dyDescent="0.25">
      <c r="B7" s="208"/>
      <c r="C7" s="211"/>
      <c r="D7" s="217" t="s">
        <v>12</v>
      </c>
      <c r="E7" s="217" t="s">
        <v>4</v>
      </c>
      <c r="F7" s="217" t="s">
        <v>11</v>
      </c>
      <c r="G7" s="217" t="s">
        <v>5</v>
      </c>
      <c r="H7" s="217" t="s">
        <v>10</v>
      </c>
      <c r="I7" s="211"/>
      <c r="J7" s="211"/>
      <c r="K7" s="215"/>
    </row>
    <row r="8" spans="1:11" s="18" customFormat="1" ht="18" customHeight="1" thickBot="1" x14ac:dyDescent="0.3">
      <c r="B8" s="209"/>
      <c r="C8" s="212"/>
      <c r="D8" s="218"/>
      <c r="E8" s="218"/>
      <c r="F8" s="218"/>
      <c r="G8" s="218"/>
      <c r="H8" s="218" t="s">
        <v>10</v>
      </c>
      <c r="I8" s="212"/>
      <c r="J8" s="212"/>
      <c r="K8" s="216" t="s">
        <v>13</v>
      </c>
    </row>
    <row r="9" spans="1:11" s="18" customFormat="1" ht="38.1" customHeight="1" x14ac:dyDescent="0.25">
      <c r="B9" s="3" t="s">
        <v>6</v>
      </c>
      <c r="C9" s="5"/>
      <c r="D9" s="5"/>
      <c r="E9" s="6"/>
      <c r="F9" s="6"/>
      <c r="G9" s="6"/>
      <c r="H9" s="6"/>
      <c r="I9" s="7"/>
      <c r="J9" s="7"/>
      <c r="K9" s="69"/>
    </row>
    <row r="10" spans="1:11" ht="38.1" customHeight="1" x14ac:dyDescent="0.25">
      <c r="B10" s="2" t="s">
        <v>7</v>
      </c>
      <c r="C10" s="8"/>
      <c r="D10" s="9"/>
      <c r="E10" s="9"/>
      <c r="F10" s="9"/>
      <c r="G10" s="9"/>
      <c r="H10" s="9"/>
      <c r="I10" s="10"/>
      <c r="J10" s="10"/>
      <c r="K10" s="70"/>
    </row>
    <row r="11" spans="1:11" ht="38.1" customHeight="1" x14ac:dyDescent="0.25">
      <c r="B11" s="203" t="s">
        <v>8</v>
      </c>
      <c r="C11" s="8" t="str">
        <f>+IF('Componente 1 (3)'!A3&gt;0,'Componente 1 (3)'!D2,"Nombre del Componente 1")</f>
        <v>Nombre del Componente 1</v>
      </c>
      <c r="D11" s="8"/>
      <c r="E11" s="10"/>
      <c r="F11" s="10"/>
      <c r="G11" s="10"/>
      <c r="H11" s="10"/>
      <c r="I11" s="8"/>
      <c r="J11" s="8"/>
      <c r="K11" s="38">
        <f>+'Componente 1 (3)'!L10</f>
        <v>0</v>
      </c>
    </row>
    <row r="12" spans="1:11" ht="38.1" customHeight="1" x14ac:dyDescent="0.25">
      <c r="B12" s="203"/>
      <c r="C12" s="8" t="str">
        <f>+IF('Componente 2 (3)'!A3&gt;0,'Componente 2 (3)'!D2,"Nombre del Componente 2")</f>
        <v>Nombre del Componente 2</v>
      </c>
      <c r="D12" s="8"/>
      <c r="E12" s="10"/>
      <c r="F12" s="10"/>
      <c r="G12" s="10"/>
      <c r="H12" s="10"/>
      <c r="I12" s="10"/>
      <c r="J12" s="10"/>
      <c r="K12" s="38">
        <f>+'Componente 2 (3)'!L10</f>
        <v>0</v>
      </c>
    </row>
    <row r="13" spans="1:11" ht="38.1" customHeight="1" x14ac:dyDescent="0.25">
      <c r="B13" s="203"/>
      <c r="C13" s="8" t="str">
        <f>+IF('Componente 3 (3)'!A3&gt;0,'Componente 3 (3)'!D2,"Nombre del Componente 3")</f>
        <v>Nombre del Componente 3</v>
      </c>
      <c r="D13" s="8"/>
      <c r="E13" s="10"/>
      <c r="F13" s="10"/>
      <c r="G13" s="10"/>
      <c r="H13" s="10"/>
      <c r="I13" s="10"/>
      <c r="J13" s="10"/>
      <c r="K13" s="38">
        <f>+'Componente 3 (3)'!L10</f>
        <v>0</v>
      </c>
    </row>
    <row r="14" spans="1:11" ht="38.1" customHeight="1" x14ac:dyDescent="0.25">
      <c r="B14" s="203"/>
      <c r="C14" s="8" t="str">
        <f>+IF('Componente 4 (3)'!A3&gt;0,'Componente 4 (3)'!D2,"Nombre del Componente 4")</f>
        <v>Nombre del Componente 4</v>
      </c>
      <c r="D14" s="8"/>
      <c r="E14" s="10"/>
      <c r="F14" s="10"/>
      <c r="G14" s="10"/>
      <c r="H14" s="10"/>
      <c r="I14" s="10"/>
      <c r="J14" s="10"/>
      <c r="K14" s="38">
        <f>+'Componente 4 (3)'!L10</f>
        <v>0</v>
      </c>
    </row>
    <row r="15" spans="1:11" ht="38.1" customHeight="1" x14ac:dyDescent="0.25">
      <c r="B15" s="203"/>
      <c r="C15" s="8" t="str">
        <f>+IF('Componente 5 (3)'!A3&gt;0,'Componente 5 (3)'!D2,"Nombre del Componente 5")</f>
        <v>Nombre del Componente 5</v>
      </c>
      <c r="D15" s="8"/>
      <c r="E15" s="10"/>
      <c r="F15" s="10"/>
      <c r="G15" s="10"/>
      <c r="H15" s="10"/>
      <c r="I15" s="10"/>
      <c r="J15" s="10"/>
      <c r="K15" s="38">
        <f>+'Componente 5 (3)'!L10</f>
        <v>0</v>
      </c>
    </row>
    <row r="16" spans="1:11" s="71" customFormat="1" ht="15.75" x14ac:dyDescent="0.25">
      <c r="B16" s="203" t="s">
        <v>9</v>
      </c>
      <c r="C16" s="8"/>
      <c r="D16" s="8"/>
      <c r="E16" s="10"/>
      <c r="F16" s="10"/>
      <c r="G16" s="10"/>
      <c r="H16" s="10"/>
      <c r="I16" s="10"/>
      <c r="J16" s="10"/>
      <c r="K16" s="70"/>
    </row>
    <row r="17" spans="2:11" s="71" customFormat="1" ht="15.75" x14ac:dyDescent="0.25">
      <c r="B17" s="203"/>
      <c r="C17" s="8"/>
      <c r="D17" s="8"/>
      <c r="E17" s="10"/>
      <c r="F17" s="10"/>
      <c r="G17" s="10"/>
      <c r="H17" s="10"/>
      <c r="I17" s="10"/>
      <c r="J17" s="10"/>
      <c r="K17" s="70"/>
    </row>
    <row r="18" spans="2:11" s="71" customFormat="1" ht="15.75" x14ac:dyDescent="0.25">
      <c r="B18" s="203"/>
      <c r="C18" s="8"/>
      <c r="D18" s="8"/>
      <c r="E18" s="10"/>
      <c r="F18" s="10"/>
      <c r="G18" s="10"/>
      <c r="H18" s="10"/>
      <c r="I18" s="10"/>
      <c r="J18" s="10"/>
      <c r="K18" s="70"/>
    </row>
    <row r="19" spans="2:11" s="71" customFormat="1" ht="15.75" x14ac:dyDescent="0.25">
      <c r="B19" s="203"/>
      <c r="C19" s="8"/>
      <c r="D19" s="8"/>
      <c r="E19" s="10"/>
      <c r="F19" s="10"/>
      <c r="G19" s="10"/>
      <c r="H19" s="10"/>
      <c r="I19" s="10"/>
      <c r="J19" s="10"/>
      <c r="K19" s="72"/>
    </row>
    <row r="20" spans="2:11" ht="30" customHeight="1" x14ac:dyDescent="0.25">
      <c r="B20" s="4"/>
      <c r="C20" s="4"/>
      <c r="D20" s="4"/>
      <c r="E20" s="4"/>
      <c r="F20" s="4"/>
      <c r="G20" s="4"/>
      <c r="H20" s="4"/>
      <c r="I20" s="4"/>
      <c r="J20" s="11" t="s">
        <v>15</v>
      </c>
      <c r="K20" s="52">
        <f>SUM(K11:K15)</f>
        <v>0</v>
      </c>
    </row>
    <row r="21" spans="2:11" ht="30" customHeight="1" x14ac:dyDescent="0.25">
      <c r="B21" s="4"/>
      <c r="C21" s="4"/>
      <c r="D21" s="4"/>
      <c r="E21" s="4"/>
      <c r="F21" s="4"/>
      <c r="G21" s="4"/>
      <c r="H21" s="4"/>
      <c r="I21" s="4"/>
      <c r="J21" s="11"/>
      <c r="K21" s="11"/>
    </row>
    <row r="22" spans="2:11" s="1" customFormat="1" ht="29.25" customHeight="1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2:11" x14ac:dyDescent="0.25">
      <c r="E23" s="200"/>
      <c r="F23" s="200"/>
      <c r="H23" s="200"/>
      <c r="I23" s="200"/>
    </row>
    <row r="24" spans="2:11" s="18" customFormat="1" ht="21.75" customHeight="1" x14ac:dyDescent="0.25">
      <c r="C24" s="40" t="s">
        <v>40</v>
      </c>
      <c r="E24" s="201" t="s">
        <v>41</v>
      </c>
      <c r="F24" s="201"/>
      <c r="H24" s="201" t="s">
        <v>42</v>
      </c>
      <c r="I24" s="201"/>
    </row>
    <row r="25" spans="2:11" x14ac:dyDescent="0.25">
      <c r="C25" s="41" t="s">
        <v>43</v>
      </c>
      <c r="E25" s="202" t="s">
        <v>43</v>
      </c>
      <c r="F25" s="202"/>
      <c r="H25" s="202" t="s">
        <v>43</v>
      </c>
      <c r="I25" s="202"/>
    </row>
  </sheetData>
  <sheetProtection password="86E7" sheet="1" objects="1" scenarios="1"/>
  <protectedRanges>
    <protectedRange sqref="H25:I25 E25:F25 C25" name="Rango3"/>
    <protectedRange sqref="D11:J15" name="Rango1"/>
    <protectedRange sqref="C4:J4" name="Rango2"/>
  </protectedRanges>
  <mergeCells count="22">
    <mergeCell ref="B16:B19"/>
    <mergeCell ref="D1:K1"/>
    <mergeCell ref="D2:K2"/>
    <mergeCell ref="C4:J4"/>
    <mergeCell ref="B6:B8"/>
    <mergeCell ref="C6:C8"/>
    <mergeCell ref="D6:H6"/>
    <mergeCell ref="I6:I8"/>
    <mergeCell ref="J6:J8"/>
    <mergeCell ref="K6:K8"/>
    <mergeCell ref="D7:D8"/>
    <mergeCell ref="E7:E8"/>
    <mergeCell ref="F7:F8"/>
    <mergeCell ref="G7:G8"/>
    <mergeCell ref="H7:H8"/>
    <mergeCell ref="B11:B15"/>
    <mergeCell ref="E23:F23"/>
    <mergeCell ref="H23:I23"/>
    <mergeCell ref="E24:F24"/>
    <mergeCell ref="H24:I24"/>
    <mergeCell ref="E25:F25"/>
    <mergeCell ref="H25:I25"/>
  </mergeCells>
  <printOptions horizontalCentered="1"/>
  <pageMargins left="0.39370078740157483" right="0.39370078740157483" top="0.39370078740157483" bottom="0.39370078740157483" header="0" footer="0"/>
  <pageSetup scale="5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Q200"/>
  <sheetViews>
    <sheetView showGridLines="0" topLeftCell="C1" zoomScale="90" zoomScaleNormal="90" workbookViewId="0">
      <selection activeCell="G33" sqref="G33"/>
    </sheetView>
  </sheetViews>
  <sheetFormatPr baseColWidth="10" defaultRowHeight="14.25" x14ac:dyDescent="0.25"/>
  <cols>
    <col min="1" max="2" width="0" style="13" hidden="1" customWidth="1"/>
    <col min="3" max="3" width="23.28515625" style="13" customWidth="1"/>
    <col min="4" max="4" width="45.7109375" style="13" customWidth="1"/>
    <col min="5" max="9" width="16.28515625" style="13" customWidth="1"/>
    <col min="10" max="10" width="15" style="13" customWidth="1"/>
    <col min="11" max="11" width="14.85546875" style="13" customWidth="1"/>
    <col min="12" max="12" width="16.7109375" style="13" customWidth="1"/>
    <col min="13" max="17" width="15.7109375" style="13" customWidth="1"/>
    <col min="18" max="16384" width="11.42578125" style="13"/>
  </cols>
  <sheetData>
    <row r="2" spans="1:17" x14ac:dyDescent="0.25">
      <c r="C2" s="239" t="s">
        <v>18</v>
      </c>
      <c r="D2" s="200"/>
      <c r="E2" s="200"/>
      <c r="F2" s="200"/>
      <c r="G2" s="200"/>
      <c r="H2" s="200"/>
      <c r="I2" s="200"/>
    </row>
    <row r="3" spans="1:17" ht="15" thickBot="1" x14ac:dyDescent="0.3">
      <c r="A3" s="13">
        <f>+LEN(D2)</f>
        <v>0</v>
      </c>
      <c r="C3" s="240"/>
      <c r="D3" s="200"/>
      <c r="E3" s="200"/>
      <c r="F3" s="200"/>
      <c r="G3" s="200"/>
      <c r="H3" s="200"/>
      <c r="I3" s="200"/>
    </row>
    <row r="4" spans="1:17" ht="27.75" customHeight="1" thickBot="1" x14ac:dyDescent="0.3">
      <c r="C4" s="19"/>
      <c r="D4" s="19"/>
      <c r="E4" s="19"/>
      <c r="F4" s="19"/>
      <c r="G4" s="19"/>
      <c r="H4" s="19"/>
    </row>
    <row r="5" spans="1:17" ht="20.100000000000001" customHeight="1" x14ac:dyDescent="0.25">
      <c r="C5" s="241" t="s">
        <v>50</v>
      </c>
      <c r="D5" s="231" t="s">
        <v>0</v>
      </c>
      <c r="E5" s="244" t="s">
        <v>1</v>
      </c>
      <c r="F5" s="244"/>
      <c r="G5" s="244"/>
      <c r="H5" s="244"/>
      <c r="I5" s="244"/>
      <c r="J5" s="231" t="s">
        <v>2</v>
      </c>
      <c r="K5" s="231" t="s">
        <v>3</v>
      </c>
      <c r="L5" s="234" t="s">
        <v>14</v>
      </c>
    </row>
    <row r="6" spans="1:17" ht="17.100000000000001" customHeight="1" x14ac:dyDescent="0.25">
      <c r="C6" s="242"/>
      <c r="D6" s="232"/>
      <c r="E6" s="237" t="s">
        <v>12</v>
      </c>
      <c r="F6" s="237" t="s">
        <v>4</v>
      </c>
      <c r="G6" s="237" t="s">
        <v>11</v>
      </c>
      <c r="H6" s="237" t="s">
        <v>5</v>
      </c>
      <c r="I6" s="237" t="s">
        <v>10</v>
      </c>
      <c r="J6" s="232"/>
      <c r="K6" s="232"/>
      <c r="L6" s="235"/>
    </row>
    <row r="7" spans="1:17" ht="17.100000000000001" customHeight="1" x14ac:dyDescent="0.25">
      <c r="C7" s="243"/>
      <c r="D7" s="233"/>
      <c r="E7" s="238"/>
      <c r="F7" s="238"/>
      <c r="G7" s="238"/>
      <c r="H7" s="238"/>
      <c r="I7" s="238" t="s">
        <v>10</v>
      </c>
      <c r="J7" s="233"/>
      <c r="K7" s="233"/>
      <c r="L7" s="236" t="s">
        <v>13</v>
      </c>
    </row>
    <row r="8" spans="1:17" ht="38.1" customHeight="1" x14ac:dyDescent="0.25">
      <c r="C8" s="2" t="s">
        <v>6</v>
      </c>
      <c r="D8" s="8"/>
      <c r="E8" s="8"/>
      <c r="F8" s="10"/>
      <c r="G8" s="10"/>
      <c r="H8" s="10"/>
      <c r="I8" s="10"/>
      <c r="J8" s="14"/>
      <c r="K8" s="14"/>
      <c r="L8" s="15"/>
    </row>
    <row r="9" spans="1:17" ht="38.1" customHeight="1" x14ac:dyDescent="0.25">
      <c r="C9" s="2" t="s">
        <v>7</v>
      </c>
      <c r="D9" s="8"/>
      <c r="E9" s="16"/>
      <c r="F9" s="16"/>
      <c r="G9" s="16"/>
      <c r="H9" s="16"/>
      <c r="I9" s="16"/>
      <c r="J9" s="10"/>
      <c r="K9" s="10"/>
      <c r="L9" s="15"/>
    </row>
    <row r="10" spans="1:17" ht="38.1" customHeight="1" x14ac:dyDescent="0.25">
      <c r="C10" s="2" t="s">
        <v>51</v>
      </c>
      <c r="D10" s="8">
        <f>+D2</f>
        <v>0</v>
      </c>
      <c r="E10" s="8"/>
      <c r="F10" s="10"/>
      <c r="G10" s="10"/>
      <c r="H10" s="10"/>
      <c r="I10" s="10"/>
      <c r="J10" s="8"/>
      <c r="K10" s="8"/>
      <c r="L10" s="17">
        <f>+E200</f>
        <v>0</v>
      </c>
    </row>
    <row r="11" spans="1:17" ht="38.1" customHeight="1" x14ac:dyDescent="0.25">
      <c r="B11" s="203" t="s">
        <v>9</v>
      </c>
      <c r="C11" s="219" t="s">
        <v>9</v>
      </c>
      <c r="D11" s="8"/>
      <c r="E11" s="10"/>
      <c r="F11" s="10"/>
      <c r="G11" s="10"/>
      <c r="H11" s="10"/>
      <c r="I11" s="10"/>
      <c r="J11" s="10"/>
      <c r="K11" s="21"/>
      <c r="L11" s="68"/>
    </row>
    <row r="12" spans="1:17" ht="38.1" customHeight="1" x14ac:dyDescent="0.25">
      <c r="B12" s="203"/>
      <c r="C12" s="220"/>
      <c r="D12" s="8"/>
      <c r="E12" s="10"/>
      <c r="F12" s="10"/>
      <c r="G12" s="10"/>
      <c r="H12" s="10"/>
      <c r="I12" s="10"/>
      <c r="J12" s="10"/>
      <c r="K12" s="21"/>
      <c r="L12" s="68"/>
    </row>
    <row r="13" spans="1:17" ht="38.1" customHeight="1" x14ac:dyDescent="0.25">
      <c r="B13" s="203"/>
      <c r="C13" s="220"/>
      <c r="D13" s="8"/>
      <c r="E13" s="10"/>
      <c r="F13" s="10"/>
      <c r="G13" s="10"/>
      <c r="H13" s="10"/>
      <c r="I13" s="10"/>
      <c r="J13" s="10"/>
      <c r="K13" s="21"/>
      <c r="L13" s="68"/>
    </row>
    <row r="14" spans="1:17" ht="38.1" customHeight="1" x14ac:dyDescent="0.25">
      <c r="B14" s="203"/>
      <c r="C14" s="220"/>
      <c r="D14" s="8"/>
      <c r="E14" s="10"/>
      <c r="F14" s="10"/>
      <c r="G14" s="10"/>
      <c r="H14" s="10"/>
      <c r="I14" s="10"/>
      <c r="J14" s="10"/>
      <c r="K14" s="39"/>
      <c r="L14" s="68"/>
    </row>
    <row r="15" spans="1:17" ht="38.1" customHeight="1" x14ac:dyDescent="0.25">
      <c r="B15" s="203"/>
      <c r="C15" s="221"/>
      <c r="D15" s="8"/>
      <c r="E15" s="10"/>
      <c r="F15" s="10"/>
      <c r="G15" s="10"/>
      <c r="H15" s="10"/>
      <c r="I15" s="10"/>
      <c r="J15" s="10"/>
      <c r="K15" s="39"/>
      <c r="L15" s="68"/>
    </row>
    <row r="16" spans="1:17" ht="38.1" customHeight="1" x14ac:dyDescent="0.25">
      <c r="B16" s="55"/>
      <c r="C16" s="57"/>
      <c r="D16" s="56"/>
      <c r="E16" s="62"/>
      <c r="F16" s="62"/>
      <c r="G16" s="62"/>
      <c r="H16" s="62"/>
      <c r="I16" s="62"/>
      <c r="J16" s="62"/>
      <c r="K16" s="59"/>
      <c r="L16" s="59"/>
      <c r="M16" s="20"/>
      <c r="N16" s="20"/>
      <c r="O16" s="20"/>
      <c r="P16" s="20"/>
      <c r="Q16" s="20"/>
    </row>
    <row r="17" spans="3:17" ht="33" customHeight="1" x14ac:dyDescent="0.25">
      <c r="C17" s="30" t="s">
        <v>31</v>
      </c>
      <c r="D17" s="26"/>
      <c r="E17" s="26"/>
      <c r="F17" s="60"/>
      <c r="G17" s="60"/>
      <c r="H17" s="60"/>
      <c r="I17" s="60"/>
      <c r="J17" s="60"/>
      <c r="K17" s="60"/>
      <c r="L17" s="60"/>
      <c r="M17" s="61"/>
      <c r="N17" s="61"/>
      <c r="O17" s="61"/>
      <c r="P17" s="61"/>
      <c r="Q17" s="61"/>
    </row>
    <row r="18" spans="3:17" ht="19.5" customHeight="1" x14ac:dyDescent="0.25">
      <c r="C18" s="222" t="s">
        <v>52</v>
      </c>
      <c r="D18" s="224" t="s">
        <v>53</v>
      </c>
      <c r="E18" s="226" t="s">
        <v>55</v>
      </c>
      <c r="F18" s="228" t="s">
        <v>54</v>
      </c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30"/>
    </row>
    <row r="19" spans="3:17" ht="19.5" customHeight="1" x14ac:dyDescent="0.25">
      <c r="C19" s="223"/>
      <c r="D19" s="225"/>
      <c r="E19" s="227"/>
      <c r="F19" s="63" t="s">
        <v>19</v>
      </c>
      <c r="G19" s="63" t="s">
        <v>20</v>
      </c>
      <c r="H19" s="63" t="s">
        <v>21</v>
      </c>
      <c r="I19" s="63" t="s">
        <v>22</v>
      </c>
      <c r="J19" s="63" t="s">
        <v>23</v>
      </c>
      <c r="K19" s="63" t="s">
        <v>24</v>
      </c>
      <c r="L19" s="63" t="s">
        <v>25</v>
      </c>
      <c r="M19" s="63" t="s">
        <v>26</v>
      </c>
      <c r="N19" s="63" t="s">
        <v>27</v>
      </c>
      <c r="O19" s="63" t="s">
        <v>28</v>
      </c>
      <c r="P19" s="63" t="s">
        <v>29</v>
      </c>
      <c r="Q19" s="64" t="s">
        <v>30</v>
      </c>
    </row>
    <row r="20" spans="3:17" x14ac:dyDescent="0.25">
      <c r="C20" s="22"/>
      <c r="D20" s="31"/>
      <c r="E20" s="29">
        <f t="shared" ref="E20:E43" si="0">+SUM(F20:Q20)</f>
        <v>0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</row>
    <row r="21" spans="3:17" x14ac:dyDescent="0.25">
      <c r="C21" s="22"/>
      <c r="D21" s="31"/>
      <c r="E21" s="29">
        <f t="shared" si="0"/>
        <v>0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3:17" x14ac:dyDescent="0.25">
      <c r="C22" s="22"/>
      <c r="D22" s="31"/>
      <c r="E22" s="29">
        <f t="shared" si="0"/>
        <v>0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</row>
    <row r="23" spans="3:17" x14ac:dyDescent="0.25">
      <c r="C23" s="22"/>
      <c r="D23" s="31"/>
      <c r="E23" s="29">
        <f t="shared" si="0"/>
        <v>0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3:17" x14ac:dyDescent="0.25">
      <c r="C24" s="22"/>
      <c r="D24" s="31"/>
      <c r="E24" s="29">
        <f t="shared" si="0"/>
        <v>0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</row>
    <row r="25" spans="3:17" x14ac:dyDescent="0.25">
      <c r="C25" s="22"/>
      <c r="D25" s="31"/>
      <c r="E25" s="29">
        <f t="shared" si="0"/>
        <v>0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</row>
    <row r="26" spans="3:17" x14ac:dyDescent="0.25">
      <c r="C26" s="22"/>
      <c r="D26" s="31"/>
      <c r="E26" s="29">
        <f t="shared" si="0"/>
        <v>0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</row>
    <row r="27" spans="3:17" x14ac:dyDescent="0.25">
      <c r="C27" s="22"/>
      <c r="D27" s="31"/>
      <c r="E27" s="29">
        <f t="shared" si="0"/>
        <v>0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</row>
    <row r="28" spans="3:17" x14ac:dyDescent="0.25">
      <c r="C28" s="22"/>
      <c r="D28" s="31"/>
      <c r="E28" s="29">
        <f t="shared" si="0"/>
        <v>0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</row>
    <row r="29" spans="3:17" x14ac:dyDescent="0.25">
      <c r="C29" s="22"/>
      <c r="D29" s="31"/>
      <c r="E29" s="29">
        <f t="shared" si="0"/>
        <v>0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3:17" x14ac:dyDescent="0.25">
      <c r="C30" s="22"/>
      <c r="D30" s="31"/>
      <c r="E30" s="29">
        <f t="shared" si="0"/>
        <v>0</v>
      </c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</row>
    <row r="31" spans="3:17" x14ac:dyDescent="0.25">
      <c r="C31" s="22"/>
      <c r="D31" s="31"/>
      <c r="E31" s="29">
        <f t="shared" si="0"/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</row>
    <row r="32" spans="3:17" x14ac:dyDescent="0.25">
      <c r="C32" s="22"/>
      <c r="D32" s="31"/>
      <c r="E32" s="29">
        <f t="shared" si="0"/>
        <v>0</v>
      </c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</row>
    <row r="33" spans="3:17" x14ac:dyDescent="0.25">
      <c r="C33" s="22"/>
      <c r="D33" s="31"/>
      <c r="E33" s="29">
        <f t="shared" si="0"/>
        <v>0</v>
      </c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</row>
    <row r="34" spans="3:17" x14ac:dyDescent="0.25">
      <c r="C34" s="22"/>
      <c r="D34" s="31"/>
      <c r="E34" s="29">
        <f t="shared" si="0"/>
        <v>0</v>
      </c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</row>
    <row r="35" spans="3:17" x14ac:dyDescent="0.25">
      <c r="C35" s="22"/>
      <c r="D35" s="31"/>
      <c r="E35" s="29">
        <f t="shared" si="0"/>
        <v>0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3:17" x14ac:dyDescent="0.25">
      <c r="C36" s="22"/>
      <c r="D36" s="31"/>
      <c r="E36" s="29">
        <f t="shared" si="0"/>
        <v>0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</row>
    <row r="37" spans="3:17" x14ac:dyDescent="0.25">
      <c r="C37" s="22"/>
      <c r="D37" s="31"/>
      <c r="E37" s="29">
        <f t="shared" si="0"/>
        <v>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</row>
    <row r="38" spans="3:17" x14ac:dyDescent="0.25">
      <c r="C38" s="22"/>
      <c r="D38" s="31"/>
      <c r="E38" s="29">
        <f t="shared" si="0"/>
        <v>0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3:17" x14ac:dyDescent="0.25">
      <c r="C39" s="22"/>
      <c r="D39" s="31"/>
      <c r="E39" s="29">
        <f t="shared" si="0"/>
        <v>0</v>
      </c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3:17" x14ac:dyDescent="0.25">
      <c r="C40" s="22"/>
      <c r="D40" s="31"/>
      <c r="E40" s="29">
        <f t="shared" si="0"/>
        <v>0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3:17" x14ac:dyDescent="0.25">
      <c r="C41" s="22"/>
      <c r="D41" s="31"/>
      <c r="E41" s="29">
        <f t="shared" si="0"/>
        <v>0</v>
      </c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  <row r="42" spans="3:17" x14ac:dyDescent="0.25">
      <c r="C42" s="22"/>
      <c r="D42" s="31"/>
      <c r="E42" s="29">
        <f t="shared" si="0"/>
        <v>0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</row>
    <row r="43" spans="3:17" x14ac:dyDescent="0.25">
      <c r="C43" s="22"/>
      <c r="D43" s="31"/>
      <c r="E43" s="29">
        <f t="shared" si="0"/>
        <v>0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</row>
    <row r="44" spans="3:17" ht="15" x14ac:dyDescent="0.25">
      <c r="C44" s="27"/>
      <c r="D44" s="28" t="s">
        <v>32</v>
      </c>
      <c r="E44" s="65">
        <f>SUM(E20:E43)</f>
        <v>0</v>
      </c>
      <c r="F44" s="66">
        <f t="shared" ref="F44:Q44" si="1">SUM(F20:F43)</f>
        <v>0</v>
      </c>
      <c r="G44" s="66">
        <f t="shared" si="1"/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0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7">
        <f t="shared" si="1"/>
        <v>0</v>
      </c>
    </row>
    <row r="45" spans="3:17" ht="33" customHeight="1" x14ac:dyDescent="0.25">
      <c r="C45" s="30" t="s">
        <v>33</v>
      </c>
      <c r="D45" s="26"/>
      <c r="E45" s="23"/>
      <c r="F45" s="24"/>
      <c r="G45" s="24"/>
      <c r="H45" s="24"/>
      <c r="I45" s="24"/>
      <c r="J45" s="24"/>
      <c r="K45" s="24"/>
      <c r="L45" s="24"/>
      <c r="M45" s="25"/>
      <c r="N45" s="25"/>
      <c r="O45" s="25"/>
      <c r="P45" s="25"/>
      <c r="Q45" s="25"/>
    </row>
    <row r="46" spans="3:17" x14ac:dyDescent="0.25">
      <c r="C46" s="22"/>
      <c r="D46" s="31"/>
      <c r="E46" s="29">
        <f t="shared" ref="E46:E65" si="2">+SUM(F46:Q46)</f>
        <v>0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</row>
    <row r="47" spans="3:17" x14ac:dyDescent="0.25">
      <c r="C47" s="22"/>
      <c r="D47" s="31"/>
      <c r="E47" s="29">
        <f t="shared" si="2"/>
        <v>0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</row>
    <row r="48" spans="3:17" x14ac:dyDescent="0.25">
      <c r="C48" s="22"/>
      <c r="D48" s="31"/>
      <c r="E48" s="29">
        <f t="shared" si="2"/>
        <v>0</v>
      </c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3:17" x14ac:dyDescent="0.25">
      <c r="C49" s="22"/>
      <c r="D49" s="31"/>
      <c r="E49" s="29">
        <f t="shared" si="2"/>
        <v>0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3:17" x14ac:dyDescent="0.25">
      <c r="C50" s="22"/>
      <c r="D50" s="31"/>
      <c r="E50" s="29">
        <f t="shared" si="2"/>
        <v>0</v>
      </c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3:17" x14ac:dyDescent="0.25">
      <c r="C51" s="22"/>
      <c r="D51" s="31"/>
      <c r="E51" s="29">
        <f t="shared" si="2"/>
        <v>0</v>
      </c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3:17" x14ac:dyDescent="0.25">
      <c r="C52" s="22"/>
      <c r="D52" s="31"/>
      <c r="E52" s="29">
        <f t="shared" si="2"/>
        <v>0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3:17" x14ac:dyDescent="0.25">
      <c r="C53" s="22"/>
      <c r="D53" s="31"/>
      <c r="E53" s="29">
        <f t="shared" si="2"/>
        <v>0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3:17" x14ac:dyDescent="0.25">
      <c r="C54" s="22"/>
      <c r="D54" s="31"/>
      <c r="E54" s="29">
        <f t="shared" si="2"/>
        <v>0</v>
      </c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3:17" x14ac:dyDescent="0.25">
      <c r="C55" s="22"/>
      <c r="D55" s="31"/>
      <c r="E55" s="29">
        <f t="shared" si="2"/>
        <v>0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3:17" x14ac:dyDescent="0.25">
      <c r="C56" s="22"/>
      <c r="D56" s="31"/>
      <c r="E56" s="29">
        <f t="shared" si="2"/>
        <v>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  <row r="57" spans="3:17" x14ac:dyDescent="0.25">
      <c r="C57" s="22"/>
      <c r="D57" s="31"/>
      <c r="E57" s="29">
        <f t="shared" si="2"/>
        <v>0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3:17" x14ac:dyDescent="0.25">
      <c r="C58" s="22"/>
      <c r="D58" s="31"/>
      <c r="E58" s="29">
        <f t="shared" si="2"/>
        <v>0</v>
      </c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3:17" x14ac:dyDescent="0.25">
      <c r="C59" s="22"/>
      <c r="D59" s="31"/>
      <c r="E59" s="29">
        <f t="shared" si="2"/>
        <v>0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3:17" x14ac:dyDescent="0.25">
      <c r="C60" s="22"/>
      <c r="D60" s="31"/>
      <c r="E60" s="29">
        <f t="shared" si="2"/>
        <v>0</v>
      </c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</row>
    <row r="61" spans="3:17" x14ac:dyDescent="0.25">
      <c r="C61" s="22"/>
      <c r="D61" s="31"/>
      <c r="E61" s="29">
        <f t="shared" si="2"/>
        <v>0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3:17" x14ac:dyDescent="0.25">
      <c r="C62" s="22"/>
      <c r="D62" s="31"/>
      <c r="E62" s="29">
        <f t="shared" si="2"/>
        <v>0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</row>
    <row r="63" spans="3:17" x14ac:dyDescent="0.25">
      <c r="C63" s="22"/>
      <c r="D63" s="31"/>
      <c r="E63" s="29">
        <f t="shared" si="2"/>
        <v>0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3:17" x14ac:dyDescent="0.25">
      <c r="C64" s="22"/>
      <c r="D64" s="31"/>
      <c r="E64" s="29">
        <f t="shared" si="2"/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3:17" x14ac:dyDescent="0.25">
      <c r="C65" s="22"/>
      <c r="D65" s="31"/>
      <c r="E65" s="29">
        <f t="shared" si="2"/>
        <v>0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3:17" ht="15" x14ac:dyDescent="0.25">
      <c r="C66" s="27"/>
      <c r="D66" s="28" t="s">
        <v>32</v>
      </c>
      <c r="E66" s="65">
        <f>SUM(E46:E65)</f>
        <v>0</v>
      </c>
      <c r="F66" s="66">
        <f t="shared" ref="F66:Q66" si="3">SUM(F46:F65)</f>
        <v>0</v>
      </c>
      <c r="G66" s="66">
        <f t="shared" si="3"/>
        <v>0</v>
      </c>
      <c r="H66" s="66">
        <f t="shared" si="3"/>
        <v>0</v>
      </c>
      <c r="I66" s="66">
        <f t="shared" si="3"/>
        <v>0</v>
      </c>
      <c r="J66" s="66">
        <f t="shared" si="3"/>
        <v>0</v>
      </c>
      <c r="K66" s="66">
        <f t="shared" si="3"/>
        <v>0</v>
      </c>
      <c r="L66" s="66">
        <f t="shared" si="3"/>
        <v>0</v>
      </c>
      <c r="M66" s="66">
        <f t="shared" si="3"/>
        <v>0</v>
      </c>
      <c r="N66" s="66">
        <f t="shared" si="3"/>
        <v>0</v>
      </c>
      <c r="O66" s="66">
        <f t="shared" si="3"/>
        <v>0</v>
      </c>
      <c r="P66" s="66">
        <f t="shared" si="3"/>
        <v>0</v>
      </c>
      <c r="Q66" s="67">
        <f t="shared" si="3"/>
        <v>0</v>
      </c>
    </row>
    <row r="67" spans="3:17" ht="33" customHeight="1" x14ac:dyDescent="0.25">
      <c r="C67" s="30" t="s">
        <v>34</v>
      </c>
      <c r="D67" s="26"/>
      <c r="E67" s="23"/>
      <c r="F67" s="24"/>
      <c r="G67" s="24"/>
      <c r="H67" s="24"/>
      <c r="I67" s="24"/>
      <c r="J67" s="24"/>
      <c r="K67" s="24"/>
      <c r="L67" s="24"/>
      <c r="M67" s="25"/>
      <c r="N67" s="25"/>
      <c r="O67" s="25"/>
      <c r="P67" s="25"/>
      <c r="Q67" s="25"/>
    </row>
    <row r="68" spans="3:17" x14ac:dyDescent="0.25">
      <c r="C68" s="22"/>
      <c r="D68" s="31"/>
      <c r="E68" s="29">
        <f t="shared" ref="E68:E87" si="4">+SUM(F68:Q68)</f>
        <v>0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3:17" x14ac:dyDescent="0.25">
      <c r="C69" s="22"/>
      <c r="D69" s="31"/>
      <c r="E69" s="29">
        <f t="shared" si="4"/>
        <v>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3:17" x14ac:dyDescent="0.25">
      <c r="C70" s="22"/>
      <c r="D70" s="31"/>
      <c r="E70" s="29">
        <f t="shared" si="4"/>
        <v>0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  <row r="71" spans="3:17" x14ac:dyDescent="0.25">
      <c r="C71" s="22"/>
      <c r="D71" s="31"/>
      <c r="E71" s="29">
        <f t="shared" si="4"/>
        <v>0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</row>
    <row r="72" spans="3:17" x14ac:dyDescent="0.25">
      <c r="C72" s="22"/>
      <c r="D72" s="31"/>
      <c r="E72" s="29">
        <f t="shared" si="4"/>
        <v>0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3:17" x14ac:dyDescent="0.25">
      <c r="C73" s="22"/>
      <c r="D73" s="31"/>
      <c r="E73" s="29">
        <f t="shared" si="4"/>
        <v>0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3:17" x14ac:dyDescent="0.25">
      <c r="C74" s="22"/>
      <c r="D74" s="31"/>
      <c r="E74" s="29">
        <f t="shared" si="4"/>
        <v>0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3:17" x14ac:dyDescent="0.25">
      <c r="C75" s="22"/>
      <c r="D75" s="31"/>
      <c r="E75" s="29">
        <f t="shared" si="4"/>
        <v>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3:17" x14ac:dyDescent="0.25">
      <c r="C76" s="22"/>
      <c r="D76" s="31"/>
      <c r="E76" s="29">
        <f t="shared" si="4"/>
        <v>0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3:17" x14ac:dyDescent="0.25">
      <c r="C77" s="22"/>
      <c r="D77" s="31"/>
      <c r="E77" s="29">
        <f t="shared" si="4"/>
        <v>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</row>
    <row r="78" spans="3:17" x14ac:dyDescent="0.25">
      <c r="C78" s="22"/>
      <c r="D78" s="31"/>
      <c r="E78" s="29">
        <f t="shared" si="4"/>
        <v>0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3:17" x14ac:dyDescent="0.25">
      <c r="C79" s="22"/>
      <c r="D79" s="31"/>
      <c r="E79" s="29">
        <f t="shared" si="4"/>
        <v>0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</row>
    <row r="80" spans="3:17" x14ac:dyDescent="0.25">
      <c r="C80" s="22"/>
      <c r="D80" s="31"/>
      <c r="E80" s="29">
        <f t="shared" si="4"/>
        <v>0</v>
      </c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3:17" x14ac:dyDescent="0.25">
      <c r="C81" s="22"/>
      <c r="D81" s="31"/>
      <c r="E81" s="29">
        <f t="shared" si="4"/>
        <v>0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3:17" x14ac:dyDescent="0.25">
      <c r="C82" s="22"/>
      <c r="D82" s="31"/>
      <c r="E82" s="29">
        <f t="shared" si="4"/>
        <v>0</v>
      </c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</row>
    <row r="83" spans="3:17" x14ac:dyDescent="0.25">
      <c r="C83" s="22"/>
      <c r="D83" s="31"/>
      <c r="E83" s="29">
        <f t="shared" si="4"/>
        <v>0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</row>
    <row r="84" spans="3:17" x14ac:dyDescent="0.25">
      <c r="C84" s="22"/>
      <c r="D84" s="31"/>
      <c r="E84" s="29">
        <f t="shared" si="4"/>
        <v>0</v>
      </c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</row>
    <row r="85" spans="3:17" x14ac:dyDescent="0.25">
      <c r="C85" s="22"/>
      <c r="D85" s="31"/>
      <c r="E85" s="29">
        <f t="shared" si="4"/>
        <v>0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3:17" x14ac:dyDescent="0.25">
      <c r="C86" s="22"/>
      <c r="D86" s="31"/>
      <c r="E86" s="29">
        <f t="shared" si="4"/>
        <v>0</v>
      </c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3:17" x14ac:dyDescent="0.25">
      <c r="C87" s="22"/>
      <c r="D87" s="31"/>
      <c r="E87" s="29">
        <f t="shared" si="4"/>
        <v>0</v>
      </c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</row>
    <row r="88" spans="3:17" ht="15" x14ac:dyDescent="0.25">
      <c r="C88" s="27"/>
      <c r="D88" s="28" t="s">
        <v>32</v>
      </c>
      <c r="E88" s="65">
        <f>SUM(E68:E87)</f>
        <v>0</v>
      </c>
      <c r="F88" s="66">
        <f t="shared" ref="F88:Q88" si="5">SUM(F68:F87)</f>
        <v>0</v>
      </c>
      <c r="G88" s="66">
        <f t="shared" si="5"/>
        <v>0</v>
      </c>
      <c r="H88" s="66">
        <f t="shared" si="5"/>
        <v>0</v>
      </c>
      <c r="I88" s="66">
        <f t="shared" si="5"/>
        <v>0</v>
      </c>
      <c r="J88" s="66">
        <f t="shared" si="5"/>
        <v>0</v>
      </c>
      <c r="K88" s="66">
        <f t="shared" si="5"/>
        <v>0</v>
      </c>
      <c r="L88" s="66">
        <f t="shared" si="5"/>
        <v>0</v>
      </c>
      <c r="M88" s="66">
        <f t="shared" si="5"/>
        <v>0</v>
      </c>
      <c r="N88" s="66">
        <f t="shared" si="5"/>
        <v>0</v>
      </c>
      <c r="O88" s="66">
        <f t="shared" si="5"/>
        <v>0</v>
      </c>
      <c r="P88" s="66">
        <f t="shared" si="5"/>
        <v>0</v>
      </c>
      <c r="Q88" s="67">
        <f t="shared" si="5"/>
        <v>0</v>
      </c>
    </row>
    <row r="89" spans="3:17" ht="33" customHeight="1" x14ac:dyDescent="0.25">
      <c r="C89" s="30" t="s">
        <v>37</v>
      </c>
      <c r="D89" s="26"/>
      <c r="E89" s="23"/>
      <c r="F89" s="24"/>
      <c r="G89" s="24"/>
      <c r="H89" s="24"/>
      <c r="I89" s="24"/>
      <c r="J89" s="24"/>
      <c r="K89" s="24"/>
      <c r="L89" s="24"/>
      <c r="M89" s="25"/>
      <c r="N89" s="25"/>
      <c r="O89" s="25"/>
      <c r="P89" s="25"/>
      <c r="Q89" s="25"/>
    </row>
    <row r="90" spans="3:17" x14ac:dyDescent="0.25">
      <c r="C90" s="22"/>
      <c r="D90" s="31"/>
      <c r="E90" s="29">
        <f t="shared" ref="E90:E109" si="6">+SUM(F90:Q90)</f>
        <v>0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</row>
    <row r="91" spans="3:17" x14ac:dyDescent="0.25">
      <c r="C91" s="22"/>
      <c r="D91" s="31"/>
      <c r="E91" s="29">
        <f t="shared" si="6"/>
        <v>0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</row>
    <row r="92" spans="3:17" x14ac:dyDescent="0.25">
      <c r="C92" s="22"/>
      <c r="D92" s="31"/>
      <c r="E92" s="29">
        <f t="shared" si="6"/>
        <v>0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</row>
    <row r="93" spans="3:17" x14ac:dyDescent="0.25">
      <c r="C93" s="22"/>
      <c r="D93" s="31" t="s">
        <v>56</v>
      </c>
      <c r="E93" s="29">
        <f t="shared" si="6"/>
        <v>0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</row>
    <row r="94" spans="3:17" x14ac:dyDescent="0.25">
      <c r="C94" s="22"/>
      <c r="D94" s="31"/>
      <c r="E94" s="29">
        <f t="shared" si="6"/>
        <v>0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</row>
    <row r="95" spans="3:17" x14ac:dyDescent="0.25">
      <c r="C95" s="22"/>
      <c r="D95" s="31"/>
      <c r="E95" s="29">
        <f t="shared" si="6"/>
        <v>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</row>
    <row r="96" spans="3:17" x14ac:dyDescent="0.25">
      <c r="C96" s="22"/>
      <c r="D96" s="31"/>
      <c r="E96" s="29">
        <f t="shared" si="6"/>
        <v>0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</row>
    <row r="97" spans="3:17" x14ac:dyDescent="0.25">
      <c r="C97" s="22"/>
      <c r="D97" s="31"/>
      <c r="E97" s="29">
        <f t="shared" si="6"/>
        <v>0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</row>
    <row r="98" spans="3:17" x14ac:dyDescent="0.25">
      <c r="C98" s="22"/>
      <c r="D98" s="31"/>
      <c r="E98" s="29">
        <f t="shared" si="6"/>
        <v>0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</row>
    <row r="99" spans="3:17" x14ac:dyDescent="0.25">
      <c r="C99" s="22"/>
      <c r="D99" s="31"/>
      <c r="E99" s="29">
        <f t="shared" si="6"/>
        <v>0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3:17" x14ac:dyDescent="0.25">
      <c r="C100" s="22"/>
      <c r="D100" s="31"/>
      <c r="E100" s="29">
        <f t="shared" si="6"/>
        <v>0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3:17" x14ac:dyDescent="0.25">
      <c r="C101" s="22"/>
      <c r="D101" s="31"/>
      <c r="E101" s="29">
        <f t="shared" si="6"/>
        <v>0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</row>
    <row r="102" spans="3:17" x14ac:dyDescent="0.25">
      <c r="C102" s="22"/>
      <c r="D102" s="31"/>
      <c r="E102" s="29">
        <f t="shared" si="6"/>
        <v>0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</row>
    <row r="103" spans="3:17" x14ac:dyDescent="0.25">
      <c r="C103" s="22"/>
      <c r="D103" s="31"/>
      <c r="E103" s="29">
        <f t="shared" si="6"/>
        <v>0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</row>
    <row r="104" spans="3:17" x14ac:dyDescent="0.25">
      <c r="C104" s="22"/>
      <c r="D104" s="31"/>
      <c r="E104" s="29">
        <f t="shared" si="6"/>
        <v>0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</row>
    <row r="105" spans="3:17" x14ac:dyDescent="0.25">
      <c r="C105" s="22"/>
      <c r="D105" s="31"/>
      <c r="E105" s="29">
        <f t="shared" si="6"/>
        <v>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</row>
    <row r="106" spans="3:17" x14ac:dyDescent="0.25">
      <c r="C106" s="22"/>
      <c r="D106" s="31"/>
      <c r="E106" s="29">
        <f t="shared" si="6"/>
        <v>0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</row>
    <row r="107" spans="3:17" x14ac:dyDescent="0.25">
      <c r="C107" s="22"/>
      <c r="D107" s="31"/>
      <c r="E107" s="29">
        <f t="shared" si="6"/>
        <v>0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</row>
    <row r="108" spans="3:17" x14ac:dyDescent="0.25">
      <c r="C108" s="22"/>
      <c r="D108" s="31"/>
      <c r="E108" s="29">
        <f t="shared" si="6"/>
        <v>0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</row>
    <row r="109" spans="3:17" x14ac:dyDescent="0.25">
      <c r="C109" s="22"/>
      <c r="D109" s="31"/>
      <c r="E109" s="29">
        <f t="shared" si="6"/>
        <v>0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</row>
    <row r="110" spans="3:17" ht="15" x14ac:dyDescent="0.25">
      <c r="C110" s="27"/>
      <c r="D110" s="28" t="s">
        <v>32</v>
      </c>
      <c r="E110" s="65">
        <f>SUM(E90:E109)</f>
        <v>0</v>
      </c>
      <c r="F110" s="66">
        <f t="shared" ref="F110:Q110" si="7">SUM(F90:F109)</f>
        <v>0</v>
      </c>
      <c r="G110" s="66">
        <f t="shared" si="7"/>
        <v>0</v>
      </c>
      <c r="H110" s="66">
        <f t="shared" si="7"/>
        <v>0</v>
      </c>
      <c r="I110" s="66">
        <f t="shared" si="7"/>
        <v>0</v>
      </c>
      <c r="J110" s="66">
        <f t="shared" si="7"/>
        <v>0</v>
      </c>
      <c r="K110" s="66">
        <f t="shared" si="7"/>
        <v>0</v>
      </c>
      <c r="L110" s="66">
        <f t="shared" si="7"/>
        <v>0</v>
      </c>
      <c r="M110" s="66">
        <f t="shared" si="7"/>
        <v>0</v>
      </c>
      <c r="N110" s="66">
        <f t="shared" si="7"/>
        <v>0</v>
      </c>
      <c r="O110" s="66">
        <f t="shared" si="7"/>
        <v>0</v>
      </c>
      <c r="P110" s="66">
        <f t="shared" si="7"/>
        <v>0</v>
      </c>
      <c r="Q110" s="67">
        <f t="shared" si="7"/>
        <v>0</v>
      </c>
    </row>
    <row r="111" spans="3:17" ht="33" customHeight="1" x14ac:dyDescent="0.25">
      <c r="C111" s="30" t="s">
        <v>35</v>
      </c>
      <c r="D111" s="26"/>
      <c r="E111" s="23"/>
      <c r="F111" s="24"/>
      <c r="G111" s="24"/>
      <c r="H111" s="24"/>
      <c r="I111" s="24"/>
      <c r="J111" s="24"/>
      <c r="K111" s="24"/>
      <c r="L111" s="24"/>
      <c r="M111" s="25"/>
      <c r="N111" s="25"/>
      <c r="O111" s="25"/>
      <c r="P111" s="25"/>
      <c r="Q111" s="25"/>
    </row>
    <row r="112" spans="3:17" x14ac:dyDescent="0.25">
      <c r="C112" s="22"/>
      <c r="D112" s="31"/>
      <c r="E112" s="29">
        <f t="shared" ref="E112:E131" si="8">+SUM(F112:Q112)</f>
        <v>0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</row>
    <row r="113" spans="3:17" x14ac:dyDescent="0.25">
      <c r="C113" s="22"/>
      <c r="D113" s="31"/>
      <c r="E113" s="29">
        <f t="shared" si="8"/>
        <v>0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</row>
    <row r="114" spans="3:17" x14ac:dyDescent="0.25">
      <c r="C114" s="22"/>
      <c r="D114" s="31"/>
      <c r="E114" s="29">
        <f t="shared" si="8"/>
        <v>0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</row>
    <row r="115" spans="3:17" x14ac:dyDescent="0.25">
      <c r="C115" s="22"/>
      <c r="D115" s="31"/>
      <c r="E115" s="29">
        <f t="shared" si="8"/>
        <v>0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</row>
    <row r="116" spans="3:17" x14ac:dyDescent="0.25">
      <c r="C116" s="22"/>
      <c r="D116" s="31"/>
      <c r="E116" s="29">
        <f t="shared" si="8"/>
        <v>0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</row>
    <row r="117" spans="3:17" x14ac:dyDescent="0.25">
      <c r="C117" s="22"/>
      <c r="D117" s="31"/>
      <c r="E117" s="29">
        <f t="shared" si="8"/>
        <v>0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</row>
    <row r="118" spans="3:17" x14ac:dyDescent="0.25">
      <c r="C118" s="22"/>
      <c r="D118" s="31"/>
      <c r="E118" s="29">
        <f t="shared" si="8"/>
        <v>0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</row>
    <row r="119" spans="3:17" x14ac:dyDescent="0.25">
      <c r="C119" s="22"/>
      <c r="D119" s="31"/>
      <c r="E119" s="29">
        <f t="shared" si="8"/>
        <v>0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</row>
    <row r="120" spans="3:17" x14ac:dyDescent="0.25">
      <c r="C120" s="22"/>
      <c r="D120" s="31"/>
      <c r="E120" s="29">
        <f t="shared" si="8"/>
        <v>0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</row>
    <row r="121" spans="3:17" x14ac:dyDescent="0.25">
      <c r="C121" s="22"/>
      <c r="D121" s="31"/>
      <c r="E121" s="29">
        <f t="shared" si="8"/>
        <v>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</row>
    <row r="122" spans="3:17" x14ac:dyDescent="0.25">
      <c r="C122" s="22"/>
      <c r="D122" s="31"/>
      <c r="E122" s="29">
        <f t="shared" si="8"/>
        <v>0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</row>
    <row r="123" spans="3:17" x14ac:dyDescent="0.25">
      <c r="C123" s="22"/>
      <c r="D123" s="31"/>
      <c r="E123" s="29">
        <f t="shared" si="8"/>
        <v>0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</row>
    <row r="124" spans="3:17" x14ac:dyDescent="0.25">
      <c r="C124" s="22"/>
      <c r="D124" s="31"/>
      <c r="E124" s="29">
        <f t="shared" si="8"/>
        <v>0</v>
      </c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</row>
    <row r="125" spans="3:17" x14ac:dyDescent="0.25">
      <c r="C125" s="22"/>
      <c r="D125" s="31"/>
      <c r="E125" s="29">
        <f t="shared" si="8"/>
        <v>0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3:17" x14ac:dyDescent="0.25">
      <c r="C126" s="22"/>
      <c r="D126" s="31"/>
      <c r="E126" s="29">
        <f t="shared" si="8"/>
        <v>0</v>
      </c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</row>
    <row r="127" spans="3:17" x14ac:dyDescent="0.25">
      <c r="C127" s="22"/>
      <c r="D127" s="31"/>
      <c r="E127" s="29">
        <f t="shared" si="8"/>
        <v>0</v>
      </c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3:17" x14ac:dyDescent="0.25">
      <c r="C128" s="22"/>
      <c r="D128" s="31"/>
      <c r="E128" s="29">
        <f t="shared" si="8"/>
        <v>0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</row>
    <row r="129" spans="3:17" x14ac:dyDescent="0.25">
      <c r="C129" s="22"/>
      <c r="D129" s="31"/>
      <c r="E129" s="29">
        <f t="shared" si="8"/>
        <v>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</row>
    <row r="130" spans="3:17" x14ac:dyDescent="0.25">
      <c r="C130" s="22"/>
      <c r="D130" s="31"/>
      <c r="E130" s="29">
        <f t="shared" si="8"/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</row>
    <row r="131" spans="3:17" x14ac:dyDescent="0.25">
      <c r="C131" s="22"/>
      <c r="D131" s="31"/>
      <c r="E131" s="29">
        <f t="shared" si="8"/>
        <v>0</v>
      </c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</row>
    <row r="132" spans="3:17" ht="15" x14ac:dyDescent="0.25">
      <c r="C132" s="27"/>
      <c r="D132" s="28" t="s">
        <v>32</v>
      </c>
      <c r="E132" s="65">
        <f>SUM(E112:E131)</f>
        <v>0</v>
      </c>
      <c r="F132" s="66">
        <f t="shared" ref="F132:Q132" si="9">SUM(F112:F131)</f>
        <v>0</v>
      </c>
      <c r="G132" s="66">
        <f t="shared" si="9"/>
        <v>0</v>
      </c>
      <c r="H132" s="66">
        <f t="shared" si="9"/>
        <v>0</v>
      </c>
      <c r="I132" s="66">
        <f t="shared" si="9"/>
        <v>0</v>
      </c>
      <c r="J132" s="66">
        <f t="shared" si="9"/>
        <v>0</v>
      </c>
      <c r="K132" s="66">
        <f t="shared" si="9"/>
        <v>0</v>
      </c>
      <c r="L132" s="66">
        <f t="shared" si="9"/>
        <v>0</v>
      </c>
      <c r="M132" s="66">
        <f t="shared" si="9"/>
        <v>0</v>
      </c>
      <c r="N132" s="66">
        <f t="shared" si="9"/>
        <v>0</v>
      </c>
      <c r="O132" s="66">
        <f t="shared" si="9"/>
        <v>0</v>
      </c>
      <c r="P132" s="66">
        <f t="shared" si="9"/>
        <v>0</v>
      </c>
      <c r="Q132" s="67">
        <f t="shared" si="9"/>
        <v>0</v>
      </c>
    </row>
    <row r="133" spans="3:17" ht="33" customHeight="1" x14ac:dyDescent="0.25">
      <c r="C133" s="30" t="s">
        <v>36</v>
      </c>
      <c r="D133" s="26"/>
      <c r="E133" s="23"/>
      <c r="F133" s="24"/>
      <c r="G133" s="24"/>
      <c r="H133" s="24"/>
      <c r="I133" s="24"/>
      <c r="J133" s="24"/>
      <c r="K133" s="24"/>
      <c r="L133" s="24"/>
      <c r="M133" s="25"/>
      <c r="N133" s="25"/>
      <c r="O133" s="25"/>
      <c r="P133" s="25"/>
      <c r="Q133" s="25"/>
    </row>
    <row r="134" spans="3:17" x14ac:dyDescent="0.25">
      <c r="C134" s="22"/>
      <c r="D134" s="31"/>
      <c r="E134" s="29">
        <f t="shared" ref="E134:E153" si="10">+SUM(F134:Q134)</f>
        <v>0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</row>
    <row r="135" spans="3:17" x14ac:dyDescent="0.25">
      <c r="C135" s="22"/>
      <c r="D135" s="31"/>
      <c r="E135" s="29">
        <f t="shared" si="10"/>
        <v>0</v>
      </c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</row>
    <row r="136" spans="3:17" x14ac:dyDescent="0.25">
      <c r="C136" s="22"/>
      <c r="D136" s="31"/>
      <c r="E136" s="29">
        <f t="shared" si="10"/>
        <v>0</v>
      </c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</row>
    <row r="137" spans="3:17" x14ac:dyDescent="0.25">
      <c r="C137" s="22"/>
      <c r="D137" s="31"/>
      <c r="E137" s="29">
        <f t="shared" si="10"/>
        <v>0</v>
      </c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</row>
    <row r="138" spans="3:17" x14ac:dyDescent="0.25">
      <c r="C138" s="22"/>
      <c r="D138" s="31"/>
      <c r="E138" s="29">
        <f t="shared" si="10"/>
        <v>0</v>
      </c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</row>
    <row r="139" spans="3:17" x14ac:dyDescent="0.25">
      <c r="C139" s="22"/>
      <c r="D139" s="31"/>
      <c r="E139" s="29">
        <f t="shared" si="10"/>
        <v>0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</row>
    <row r="140" spans="3:17" x14ac:dyDescent="0.25">
      <c r="C140" s="22"/>
      <c r="D140" s="31"/>
      <c r="E140" s="29">
        <f t="shared" si="10"/>
        <v>0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</row>
    <row r="141" spans="3:17" x14ac:dyDescent="0.25">
      <c r="C141" s="22"/>
      <c r="D141" s="31"/>
      <c r="E141" s="29">
        <f t="shared" si="10"/>
        <v>0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</row>
    <row r="142" spans="3:17" x14ac:dyDescent="0.25">
      <c r="C142" s="22"/>
      <c r="D142" s="31"/>
      <c r="E142" s="29">
        <f t="shared" si="10"/>
        <v>0</v>
      </c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</row>
    <row r="143" spans="3:17" x14ac:dyDescent="0.25">
      <c r="C143" s="22"/>
      <c r="D143" s="31"/>
      <c r="E143" s="29">
        <f t="shared" si="10"/>
        <v>0</v>
      </c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</row>
    <row r="144" spans="3:17" x14ac:dyDescent="0.25">
      <c r="C144" s="22"/>
      <c r="D144" s="31"/>
      <c r="E144" s="29">
        <f t="shared" si="10"/>
        <v>0</v>
      </c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</row>
    <row r="145" spans="3:17" x14ac:dyDescent="0.25">
      <c r="C145" s="22"/>
      <c r="D145" s="31"/>
      <c r="E145" s="29">
        <f t="shared" si="10"/>
        <v>0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</row>
    <row r="146" spans="3:17" x14ac:dyDescent="0.25">
      <c r="C146" s="22"/>
      <c r="D146" s="31"/>
      <c r="E146" s="29">
        <f t="shared" si="10"/>
        <v>0</v>
      </c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</row>
    <row r="147" spans="3:17" x14ac:dyDescent="0.25">
      <c r="C147" s="22"/>
      <c r="D147" s="31"/>
      <c r="E147" s="29">
        <f t="shared" si="10"/>
        <v>0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</row>
    <row r="148" spans="3:17" x14ac:dyDescent="0.25">
      <c r="C148" s="22"/>
      <c r="D148" s="31"/>
      <c r="E148" s="29">
        <f t="shared" si="10"/>
        <v>0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</row>
    <row r="149" spans="3:17" x14ac:dyDescent="0.25">
      <c r="C149" s="22"/>
      <c r="D149" s="31"/>
      <c r="E149" s="29">
        <f t="shared" si="10"/>
        <v>0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</row>
    <row r="150" spans="3:17" x14ac:dyDescent="0.25">
      <c r="C150" s="22"/>
      <c r="D150" s="31"/>
      <c r="E150" s="29">
        <f t="shared" si="10"/>
        <v>0</v>
      </c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</row>
    <row r="151" spans="3:17" x14ac:dyDescent="0.25">
      <c r="C151" s="22"/>
      <c r="D151" s="31"/>
      <c r="E151" s="29">
        <f t="shared" si="10"/>
        <v>0</v>
      </c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</row>
    <row r="152" spans="3:17" x14ac:dyDescent="0.25">
      <c r="C152" s="22"/>
      <c r="D152" s="31"/>
      <c r="E152" s="29">
        <f t="shared" si="10"/>
        <v>0</v>
      </c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</row>
    <row r="153" spans="3:17" x14ac:dyDescent="0.25">
      <c r="C153" s="22"/>
      <c r="D153" s="31"/>
      <c r="E153" s="29">
        <f t="shared" si="10"/>
        <v>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</row>
    <row r="154" spans="3:17" ht="15" x14ac:dyDescent="0.25">
      <c r="C154" s="27"/>
      <c r="D154" s="28" t="s">
        <v>32</v>
      </c>
      <c r="E154" s="65">
        <f>SUM(E134:E153)</f>
        <v>0</v>
      </c>
      <c r="F154" s="66">
        <f t="shared" ref="F154:Q154" si="11">SUM(F134:F153)</f>
        <v>0</v>
      </c>
      <c r="G154" s="66">
        <f t="shared" si="11"/>
        <v>0</v>
      </c>
      <c r="H154" s="66">
        <f t="shared" si="11"/>
        <v>0</v>
      </c>
      <c r="I154" s="66">
        <f t="shared" si="11"/>
        <v>0</v>
      </c>
      <c r="J154" s="66">
        <f t="shared" si="11"/>
        <v>0</v>
      </c>
      <c r="K154" s="66">
        <f t="shared" si="11"/>
        <v>0</v>
      </c>
      <c r="L154" s="66">
        <f t="shared" si="11"/>
        <v>0</v>
      </c>
      <c r="M154" s="66">
        <f t="shared" si="11"/>
        <v>0</v>
      </c>
      <c r="N154" s="66">
        <f t="shared" si="11"/>
        <v>0</v>
      </c>
      <c r="O154" s="66">
        <f t="shared" si="11"/>
        <v>0</v>
      </c>
      <c r="P154" s="66">
        <f t="shared" si="11"/>
        <v>0</v>
      </c>
      <c r="Q154" s="67">
        <f t="shared" si="11"/>
        <v>0</v>
      </c>
    </row>
    <row r="155" spans="3:17" ht="33" customHeight="1" x14ac:dyDescent="0.25">
      <c r="C155" s="30" t="s">
        <v>38</v>
      </c>
      <c r="D155" s="26"/>
      <c r="E155" s="23"/>
      <c r="F155" s="24"/>
      <c r="G155" s="24"/>
      <c r="H155" s="24"/>
      <c r="I155" s="24"/>
      <c r="J155" s="24"/>
      <c r="K155" s="24"/>
      <c r="L155" s="24"/>
      <c r="M155" s="25"/>
      <c r="N155" s="25"/>
      <c r="O155" s="25"/>
      <c r="P155" s="25"/>
      <c r="Q155" s="25"/>
    </row>
    <row r="156" spans="3:17" x14ac:dyDescent="0.25">
      <c r="C156" s="22"/>
      <c r="D156" s="31"/>
      <c r="E156" s="29">
        <f t="shared" ref="E156:E175" si="12">+SUM(F156:Q156)</f>
        <v>0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</row>
    <row r="157" spans="3:17" x14ac:dyDescent="0.25">
      <c r="C157" s="22"/>
      <c r="D157" s="31"/>
      <c r="E157" s="29">
        <f t="shared" si="12"/>
        <v>0</v>
      </c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</row>
    <row r="158" spans="3:17" x14ac:dyDescent="0.25">
      <c r="C158" s="22"/>
      <c r="D158" s="31"/>
      <c r="E158" s="29">
        <f t="shared" si="12"/>
        <v>0</v>
      </c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</row>
    <row r="159" spans="3:17" x14ac:dyDescent="0.25">
      <c r="C159" s="22"/>
      <c r="D159" s="31"/>
      <c r="E159" s="29">
        <f t="shared" si="12"/>
        <v>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</row>
    <row r="160" spans="3:17" x14ac:dyDescent="0.25">
      <c r="C160" s="22"/>
      <c r="D160" s="31"/>
      <c r="E160" s="29">
        <f t="shared" si="12"/>
        <v>0</v>
      </c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</row>
    <row r="161" spans="3:17" x14ac:dyDescent="0.25">
      <c r="C161" s="22"/>
      <c r="D161" s="31"/>
      <c r="E161" s="29">
        <f t="shared" si="12"/>
        <v>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</row>
    <row r="162" spans="3:17" x14ac:dyDescent="0.25">
      <c r="C162" s="22"/>
      <c r="D162" s="31"/>
      <c r="E162" s="29">
        <f t="shared" si="12"/>
        <v>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</row>
    <row r="163" spans="3:17" x14ac:dyDescent="0.25">
      <c r="C163" s="22"/>
      <c r="D163" s="31"/>
      <c r="E163" s="29">
        <f t="shared" si="12"/>
        <v>0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</row>
    <row r="164" spans="3:17" x14ac:dyDescent="0.25">
      <c r="C164" s="22"/>
      <c r="D164" s="31"/>
      <c r="E164" s="29">
        <f t="shared" si="12"/>
        <v>0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</row>
    <row r="165" spans="3:17" x14ac:dyDescent="0.25">
      <c r="C165" s="22"/>
      <c r="D165" s="31"/>
      <c r="E165" s="29">
        <f t="shared" si="12"/>
        <v>0</v>
      </c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</row>
    <row r="166" spans="3:17" x14ac:dyDescent="0.25">
      <c r="C166" s="22"/>
      <c r="D166" s="31"/>
      <c r="E166" s="29">
        <f t="shared" si="12"/>
        <v>0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</row>
    <row r="167" spans="3:17" x14ac:dyDescent="0.25">
      <c r="C167" s="22"/>
      <c r="D167" s="31"/>
      <c r="E167" s="29">
        <f t="shared" si="12"/>
        <v>0</v>
      </c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</row>
    <row r="168" spans="3:17" x14ac:dyDescent="0.25">
      <c r="C168" s="22"/>
      <c r="D168" s="31"/>
      <c r="E168" s="29">
        <f t="shared" si="12"/>
        <v>0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</row>
    <row r="169" spans="3:17" x14ac:dyDescent="0.25">
      <c r="C169" s="22"/>
      <c r="D169" s="31"/>
      <c r="E169" s="29">
        <f t="shared" si="12"/>
        <v>0</v>
      </c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</row>
    <row r="170" spans="3:17" x14ac:dyDescent="0.25">
      <c r="C170" s="22"/>
      <c r="D170" s="31"/>
      <c r="E170" s="29">
        <f t="shared" si="12"/>
        <v>0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</row>
    <row r="171" spans="3:17" x14ac:dyDescent="0.25">
      <c r="C171" s="22"/>
      <c r="D171" s="31"/>
      <c r="E171" s="29">
        <f t="shared" si="12"/>
        <v>0</v>
      </c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</row>
    <row r="172" spans="3:17" x14ac:dyDescent="0.25">
      <c r="C172" s="22"/>
      <c r="D172" s="31"/>
      <c r="E172" s="29">
        <f t="shared" si="12"/>
        <v>0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</row>
    <row r="173" spans="3:17" x14ac:dyDescent="0.25">
      <c r="C173" s="22"/>
      <c r="D173" s="31"/>
      <c r="E173" s="29">
        <f t="shared" si="12"/>
        <v>0</v>
      </c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</row>
    <row r="174" spans="3:17" x14ac:dyDescent="0.25">
      <c r="C174" s="22"/>
      <c r="D174" s="31"/>
      <c r="E174" s="29">
        <f t="shared" si="12"/>
        <v>0</v>
      </c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</row>
    <row r="175" spans="3:17" x14ac:dyDescent="0.25">
      <c r="C175" s="22"/>
      <c r="D175" s="31"/>
      <c r="E175" s="29">
        <f t="shared" si="12"/>
        <v>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</row>
    <row r="176" spans="3:17" ht="15" x14ac:dyDescent="0.25">
      <c r="C176" s="27"/>
      <c r="D176" s="28" t="s">
        <v>32</v>
      </c>
      <c r="E176" s="65">
        <f>SUM(E156:E175)</f>
        <v>0</v>
      </c>
      <c r="F176" s="66">
        <f t="shared" ref="F176:Q176" si="13">SUM(F156:F175)</f>
        <v>0</v>
      </c>
      <c r="G176" s="66">
        <f t="shared" si="13"/>
        <v>0</v>
      </c>
      <c r="H176" s="66">
        <f t="shared" si="13"/>
        <v>0</v>
      </c>
      <c r="I176" s="66">
        <f t="shared" si="13"/>
        <v>0</v>
      </c>
      <c r="J176" s="66">
        <f t="shared" si="13"/>
        <v>0</v>
      </c>
      <c r="K176" s="66">
        <f t="shared" si="13"/>
        <v>0</v>
      </c>
      <c r="L176" s="66">
        <f t="shared" si="13"/>
        <v>0</v>
      </c>
      <c r="M176" s="66">
        <f t="shared" si="13"/>
        <v>0</v>
      </c>
      <c r="N176" s="66">
        <f t="shared" si="13"/>
        <v>0</v>
      </c>
      <c r="O176" s="66">
        <f t="shared" si="13"/>
        <v>0</v>
      </c>
      <c r="P176" s="66">
        <f t="shared" si="13"/>
        <v>0</v>
      </c>
      <c r="Q176" s="67">
        <f t="shared" si="13"/>
        <v>0</v>
      </c>
    </row>
    <row r="177" spans="3:17" ht="33" customHeight="1" x14ac:dyDescent="0.25">
      <c r="C177" s="30" t="s">
        <v>39</v>
      </c>
      <c r="D177" s="26"/>
      <c r="E177" s="23"/>
      <c r="F177" s="24"/>
      <c r="G177" s="24"/>
      <c r="H177" s="24"/>
      <c r="I177" s="24"/>
      <c r="J177" s="24"/>
      <c r="K177" s="24"/>
      <c r="L177" s="24"/>
      <c r="M177" s="25"/>
      <c r="N177" s="25"/>
      <c r="O177" s="25"/>
      <c r="P177" s="25"/>
      <c r="Q177" s="25"/>
    </row>
    <row r="178" spans="3:17" x14ac:dyDescent="0.25">
      <c r="C178" s="22"/>
      <c r="D178" s="31"/>
      <c r="E178" s="29">
        <f t="shared" ref="E178:E197" si="14">+SUM(F178:Q178)</f>
        <v>0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</row>
    <row r="179" spans="3:17" x14ac:dyDescent="0.25">
      <c r="C179" s="22"/>
      <c r="D179" s="31"/>
      <c r="E179" s="29">
        <f t="shared" si="14"/>
        <v>0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</row>
    <row r="180" spans="3:17" x14ac:dyDescent="0.25">
      <c r="C180" s="22"/>
      <c r="D180" s="31"/>
      <c r="E180" s="29">
        <f t="shared" si="14"/>
        <v>0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</row>
    <row r="181" spans="3:17" x14ac:dyDescent="0.25">
      <c r="C181" s="22"/>
      <c r="D181" s="31"/>
      <c r="E181" s="29">
        <f t="shared" si="14"/>
        <v>0</v>
      </c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</row>
    <row r="182" spans="3:17" x14ac:dyDescent="0.25">
      <c r="C182" s="22"/>
      <c r="D182" s="31"/>
      <c r="E182" s="29">
        <f t="shared" si="14"/>
        <v>0</v>
      </c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</row>
    <row r="183" spans="3:17" x14ac:dyDescent="0.25">
      <c r="C183" s="22"/>
      <c r="D183" s="31"/>
      <c r="E183" s="29">
        <f t="shared" si="14"/>
        <v>0</v>
      </c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</row>
    <row r="184" spans="3:17" x14ac:dyDescent="0.25">
      <c r="C184" s="22"/>
      <c r="D184" s="31"/>
      <c r="E184" s="29">
        <f t="shared" si="14"/>
        <v>0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</row>
    <row r="185" spans="3:17" x14ac:dyDescent="0.25">
      <c r="C185" s="22"/>
      <c r="D185" s="31"/>
      <c r="E185" s="29">
        <f t="shared" si="14"/>
        <v>0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</row>
    <row r="186" spans="3:17" x14ac:dyDescent="0.25">
      <c r="C186" s="22"/>
      <c r="D186" s="31"/>
      <c r="E186" s="29">
        <f t="shared" si="14"/>
        <v>0</v>
      </c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</row>
    <row r="187" spans="3:17" x14ac:dyDescent="0.25">
      <c r="C187" s="22"/>
      <c r="D187" s="31"/>
      <c r="E187" s="29">
        <f t="shared" si="14"/>
        <v>0</v>
      </c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</row>
    <row r="188" spans="3:17" x14ac:dyDescent="0.25">
      <c r="C188" s="22"/>
      <c r="D188" s="31"/>
      <c r="E188" s="29">
        <f t="shared" si="14"/>
        <v>0</v>
      </c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</row>
    <row r="189" spans="3:17" x14ac:dyDescent="0.25">
      <c r="C189" s="22"/>
      <c r="D189" s="31"/>
      <c r="E189" s="29">
        <f t="shared" si="14"/>
        <v>0</v>
      </c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</row>
    <row r="190" spans="3:17" x14ac:dyDescent="0.25">
      <c r="C190" s="22"/>
      <c r="D190" s="31"/>
      <c r="E190" s="29">
        <f t="shared" si="14"/>
        <v>0</v>
      </c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3:17" x14ac:dyDescent="0.25">
      <c r="C191" s="22"/>
      <c r="D191" s="31"/>
      <c r="E191" s="29">
        <f t="shared" si="14"/>
        <v>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3:17" x14ac:dyDescent="0.25">
      <c r="C192" s="22"/>
      <c r="D192" s="31"/>
      <c r="E192" s="29">
        <f t="shared" si="14"/>
        <v>0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3:17" x14ac:dyDescent="0.25">
      <c r="C193" s="22"/>
      <c r="D193" s="31"/>
      <c r="E193" s="29">
        <f t="shared" si="14"/>
        <v>0</v>
      </c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</row>
    <row r="194" spans="3:17" x14ac:dyDescent="0.25">
      <c r="C194" s="22"/>
      <c r="D194" s="31"/>
      <c r="E194" s="29">
        <f t="shared" si="14"/>
        <v>0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3:17" x14ac:dyDescent="0.25">
      <c r="C195" s="22"/>
      <c r="D195" s="31"/>
      <c r="E195" s="29">
        <f t="shared" si="14"/>
        <v>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</row>
    <row r="196" spans="3:17" x14ac:dyDescent="0.25">
      <c r="C196" s="22"/>
      <c r="D196" s="31"/>
      <c r="E196" s="29">
        <f t="shared" si="14"/>
        <v>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</row>
    <row r="197" spans="3:17" x14ac:dyDescent="0.25">
      <c r="C197" s="22"/>
      <c r="D197" s="31"/>
      <c r="E197" s="29">
        <f t="shared" si="14"/>
        <v>0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</row>
    <row r="198" spans="3:17" ht="17.25" customHeight="1" x14ac:dyDescent="0.25">
      <c r="C198" s="27"/>
      <c r="D198" s="28" t="s">
        <v>32</v>
      </c>
      <c r="E198" s="65">
        <f>SUM(E178:E197)</f>
        <v>0</v>
      </c>
      <c r="F198" s="66">
        <f t="shared" ref="F198:Q198" si="15">SUM(F178:F197)</f>
        <v>0</v>
      </c>
      <c r="G198" s="66">
        <f t="shared" si="15"/>
        <v>0</v>
      </c>
      <c r="H198" s="66">
        <f t="shared" si="15"/>
        <v>0</v>
      </c>
      <c r="I198" s="66">
        <f t="shared" si="15"/>
        <v>0</v>
      </c>
      <c r="J198" s="66">
        <f t="shared" si="15"/>
        <v>0</v>
      </c>
      <c r="K198" s="66">
        <f t="shared" si="15"/>
        <v>0</v>
      </c>
      <c r="L198" s="66">
        <f t="shared" si="15"/>
        <v>0</v>
      </c>
      <c r="M198" s="66">
        <f t="shared" si="15"/>
        <v>0</v>
      </c>
      <c r="N198" s="66">
        <f t="shared" si="15"/>
        <v>0</v>
      </c>
      <c r="O198" s="66">
        <f t="shared" si="15"/>
        <v>0</v>
      </c>
      <c r="P198" s="66">
        <f t="shared" si="15"/>
        <v>0</v>
      </c>
      <c r="Q198" s="67">
        <f t="shared" si="15"/>
        <v>0</v>
      </c>
    </row>
    <row r="200" spans="3:17" ht="22.5" customHeight="1" x14ac:dyDescent="0.25">
      <c r="C200" s="27"/>
      <c r="D200" s="28" t="s">
        <v>32</v>
      </c>
      <c r="E200" s="65">
        <f t="shared" ref="E200:Q200" si="16">+SUM(E17:E198)/2</f>
        <v>0</v>
      </c>
      <c r="F200" s="66">
        <f t="shared" si="16"/>
        <v>0</v>
      </c>
      <c r="G200" s="66">
        <f t="shared" si="16"/>
        <v>0</v>
      </c>
      <c r="H200" s="66">
        <f t="shared" si="16"/>
        <v>0</v>
      </c>
      <c r="I200" s="66">
        <f t="shared" si="16"/>
        <v>0</v>
      </c>
      <c r="J200" s="66">
        <f t="shared" si="16"/>
        <v>0</v>
      </c>
      <c r="K200" s="66">
        <f t="shared" si="16"/>
        <v>0</v>
      </c>
      <c r="L200" s="66">
        <f t="shared" si="16"/>
        <v>0</v>
      </c>
      <c r="M200" s="66">
        <f t="shared" si="16"/>
        <v>0</v>
      </c>
      <c r="N200" s="66">
        <f t="shared" si="16"/>
        <v>0</v>
      </c>
      <c r="O200" s="66">
        <f t="shared" si="16"/>
        <v>0</v>
      </c>
      <c r="P200" s="66">
        <f t="shared" si="16"/>
        <v>0</v>
      </c>
      <c r="Q200" s="67">
        <f t="shared" si="16"/>
        <v>0</v>
      </c>
    </row>
  </sheetData>
  <sheetProtection password="86E7" sheet="1" objects="1" scenarios="1"/>
  <protectedRanges>
    <protectedRange sqref="D2:I3" name="Rango2"/>
    <protectedRange sqref="E10:K15 D11:D15 C20:D43 F20:Q43 F46:Q65 C46:D64 C68:D87 F68:Q87 C90:D109 F90:Q109 C112:D131 F112:Q131 F134:Q153 C134:D153 C156:D175 F156:Q175 C178:D197 F178:Q197" name="Rango1"/>
  </protectedRanges>
  <mergeCells count="19">
    <mergeCell ref="C2:C3"/>
    <mergeCell ref="D2:I3"/>
    <mergeCell ref="C5:C7"/>
    <mergeCell ref="D5:D7"/>
    <mergeCell ref="E5:I5"/>
    <mergeCell ref="F18:Q18"/>
    <mergeCell ref="K5:K7"/>
    <mergeCell ref="L5:L7"/>
    <mergeCell ref="E6:E7"/>
    <mergeCell ref="F6:F7"/>
    <mergeCell ref="G6:G7"/>
    <mergeCell ref="H6:H7"/>
    <mergeCell ref="I6:I7"/>
    <mergeCell ref="J5:J7"/>
    <mergeCell ref="B11:B15"/>
    <mergeCell ref="C11:C15"/>
    <mergeCell ref="C18:C19"/>
    <mergeCell ref="D18:D19"/>
    <mergeCell ref="E18:E19"/>
  </mergeCells>
  <printOptions horizontalCentered="1"/>
  <pageMargins left="0.39370078740157483" right="0.39370078740157483" top="0.39370078740157483" bottom="0.39370078740157483" header="0" footer="0"/>
  <pageSetup paperSize="5" scale="61" fitToHeight="10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38</vt:i4>
      </vt:variant>
    </vt:vector>
  </HeadingPairs>
  <TitlesOfParts>
    <vt:vector size="38" baseType="lpstr">
      <vt:lpstr>Etiquetas</vt:lpstr>
      <vt:lpstr>Programa 2</vt:lpstr>
      <vt:lpstr>Componente 1 (2)</vt:lpstr>
      <vt:lpstr>Componente 2 (2)</vt:lpstr>
      <vt:lpstr>Componente 3 (2)</vt:lpstr>
      <vt:lpstr>Componente 4 (2)</vt:lpstr>
      <vt:lpstr>Componente 5 (2)</vt:lpstr>
      <vt:lpstr>Programa 3</vt:lpstr>
      <vt:lpstr>Componente 1 (3)</vt:lpstr>
      <vt:lpstr>Componente 2 (3)</vt:lpstr>
      <vt:lpstr>Componente 3 (3)</vt:lpstr>
      <vt:lpstr>Componente 4 (3)</vt:lpstr>
      <vt:lpstr>Componente 5 (3)</vt:lpstr>
      <vt:lpstr>Programa 4</vt:lpstr>
      <vt:lpstr>Componente 1 (4)</vt:lpstr>
      <vt:lpstr>Componente 2 (4)</vt:lpstr>
      <vt:lpstr>Componente 3 (4)</vt:lpstr>
      <vt:lpstr>Componente 4 (4)</vt:lpstr>
      <vt:lpstr>Componente 5 (4)</vt:lpstr>
      <vt:lpstr>Programa 5</vt:lpstr>
      <vt:lpstr>Componente 1 (5)</vt:lpstr>
      <vt:lpstr>Componente 2 (5)</vt:lpstr>
      <vt:lpstr>Componente 3 (5)</vt:lpstr>
      <vt:lpstr>Componente 4 (5)</vt:lpstr>
      <vt:lpstr>Componente 5 (5)</vt:lpstr>
      <vt:lpstr>Programa 6</vt:lpstr>
      <vt:lpstr>Componente 1 (6)</vt:lpstr>
      <vt:lpstr>Componente 2 (6)</vt:lpstr>
      <vt:lpstr>Componente 3 (6)</vt:lpstr>
      <vt:lpstr>Componente 4 (6)</vt:lpstr>
      <vt:lpstr>Componente 5 (6)</vt:lpstr>
      <vt:lpstr>TOTAL (EXCLUSIVO PLANEACION</vt:lpstr>
      <vt:lpstr>PROGRAMA 1</vt:lpstr>
      <vt:lpstr>COMPONENTE 1</vt:lpstr>
      <vt:lpstr>COMPONENTE 2</vt:lpstr>
      <vt:lpstr>COMPONENTE 3</vt:lpstr>
      <vt:lpstr>COMPONENTE 4</vt:lpstr>
      <vt:lpstr>COMPONENTE 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Presupuestacion</cp:lastModifiedBy>
  <cp:lastPrinted>2013-07-27T05:50:22Z</cp:lastPrinted>
  <dcterms:created xsi:type="dcterms:W3CDTF">2013-07-18T16:25:38Z</dcterms:created>
  <dcterms:modified xsi:type="dcterms:W3CDTF">2016-08-12T14:11:58Z</dcterms:modified>
</cp:coreProperties>
</file>