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315" windowHeight="7740"/>
  </bookViews>
  <sheets>
    <sheet name="PRESUPUESTO DE EGRESOS 2013" sheetId="9" r:id="rId1"/>
  </sheets>
  <definedNames>
    <definedName name="_xlnm.Print_Area" localSheetId="0">'PRESUPUESTO DE EGRESOS 2013'!$A$2:$K$94</definedName>
    <definedName name="_xlnm.Print_Titles" localSheetId="0">'PRESUPUESTO DE EGRESOS 2013'!$2:$9</definedName>
  </definedNames>
  <calcPr calcId="125725"/>
</workbook>
</file>

<file path=xl/calcChain.xml><?xml version="1.0" encoding="utf-8"?>
<calcChain xmlns="http://schemas.openxmlformats.org/spreadsheetml/2006/main">
  <c r="J92" i="9"/>
  <c r="I92"/>
  <c r="H92"/>
  <c r="G92"/>
  <c r="K91"/>
  <c r="F91"/>
  <c r="F90"/>
  <c r="K90" s="1"/>
  <c r="K89"/>
  <c r="F89"/>
  <c r="F88"/>
  <c r="K88" s="1"/>
  <c r="E88"/>
  <c r="E87"/>
  <c r="E92" s="1"/>
  <c r="E86"/>
  <c r="F86" s="1"/>
  <c r="J85"/>
  <c r="I85"/>
  <c r="H85"/>
  <c r="G85"/>
  <c r="D85"/>
  <c r="F84"/>
  <c r="K84" s="1"/>
  <c r="E83"/>
  <c r="F83" s="1"/>
  <c r="J82"/>
  <c r="I82"/>
  <c r="H82"/>
  <c r="G82"/>
  <c r="F81"/>
  <c r="K81" s="1"/>
  <c r="E81"/>
  <c r="E80"/>
  <c r="F80" s="1"/>
  <c r="K80" s="1"/>
  <c r="E79"/>
  <c r="F79" s="1"/>
  <c r="K79" s="1"/>
  <c r="K78"/>
  <c r="F78"/>
  <c r="E78"/>
  <c r="F77"/>
  <c r="K77" s="1"/>
  <c r="K76"/>
  <c r="F76"/>
  <c r="F75"/>
  <c r="K75" s="1"/>
  <c r="K74"/>
  <c r="F74"/>
  <c r="F73"/>
  <c r="K73" s="1"/>
  <c r="E73"/>
  <c r="F72"/>
  <c r="K72" s="1"/>
  <c r="K71"/>
  <c r="F71"/>
  <c r="F70"/>
  <c r="K70" s="1"/>
  <c r="K69"/>
  <c r="F69"/>
  <c r="E68"/>
  <c r="F68" s="1"/>
  <c r="K68" s="1"/>
  <c r="K67"/>
  <c r="F67"/>
  <c r="F66"/>
  <c r="K66" s="1"/>
  <c r="K65"/>
  <c r="F65"/>
  <c r="F64"/>
  <c r="K64" s="1"/>
  <c r="E63"/>
  <c r="F63" s="1"/>
  <c r="K63" s="1"/>
  <c r="K62"/>
  <c r="F62"/>
  <c r="F61"/>
  <c r="K61" s="1"/>
  <c r="K60"/>
  <c r="F60"/>
  <c r="F59"/>
  <c r="K59" s="1"/>
  <c r="K58"/>
  <c r="F58"/>
  <c r="F57"/>
  <c r="K57" s="1"/>
  <c r="K56"/>
  <c r="F56"/>
  <c r="F55"/>
  <c r="K55" s="1"/>
  <c r="K54"/>
  <c r="F54"/>
  <c r="F53"/>
  <c r="K53" s="1"/>
  <c r="K52"/>
  <c r="F52"/>
  <c r="F82" s="1"/>
  <c r="E52"/>
  <c r="E82" s="1"/>
  <c r="J51"/>
  <c r="I51"/>
  <c r="H51"/>
  <c r="G51"/>
  <c r="F50"/>
  <c r="K50" s="1"/>
  <c r="K49"/>
  <c r="F49"/>
  <c r="E48"/>
  <c r="F48" s="1"/>
  <c r="K48" s="1"/>
  <c r="K47"/>
  <c r="F47"/>
  <c r="F46"/>
  <c r="K46" s="1"/>
  <c r="K45"/>
  <c r="F45"/>
  <c r="F44"/>
  <c r="K44" s="1"/>
  <c r="E44"/>
  <c r="F43"/>
  <c r="K43" s="1"/>
  <c r="K42"/>
  <c r="F42"/>
  <c r="E42"/>
  <c r="F41"/>
  <c r="K41" s="1"/>
  <c r="K40"/>
  <c r="F40"/>
  <c r="F39"/>
  <c r="K39" s="1"/>
  <c r="E38"/>
  <c r="F38" s="1"/>
  <c r="K38" s="1"/>
  <c r="K37"/>
  <c r="F37"/>
  <c r="F36"/>
  <c r="K36" s="1"/>
  <c r="K35"/>
  <c r="F35"/>
  <c r="F34"/>
  <c r="K34" s="1"/>
  <c r="K33"/>
  <c r="F33"/>
  <c r="F32"/>
  <c r="K31"/>
  <c r="F31"/>
  <c r="J30"/>
  <c r="J93" s="1"/>
  <c r="I30"/>
  <c r="I93" s="1"/>
  <c r="H30"/>
  <c r="H93" s="1"/>
  <c r="G30"/>
  <c r="G93" s="1"/>
  <c r="D30"/>
  <c r="D93" s="1"/>
  <c r="F29"/>
  <c r="K29" s="1"/>
  <c r="K28"/>
  <c r="F28"/>
  <c r="F27"/>
  <c r="K27" s="1"/>
  <c r="K26"/>
  <c r="F26"/>
  <c r="F25"/>
  <c r="K25" s="1"/>
  <c r="E25"/>
  <c r="K24"/>
  <c r="F24"/>
  <c r="K23"/>
  <c r="F23"/>
  <c r="E22"/>
  <c r="F22" s="1"/>
  <c r="K22" s="1"/>
  <c r="K21"/>
  <c r="F21"/>
  <c r="F20"/>
  <c r="K20" s="1"/>
  <c r="K19"/>
  <c r="F19"/>
  <c r="F18"/>
  <c r="K18" s="1"/>
  <c r="E18"/>
  <c r="K17"/>
  <c r="F17"/>
  <c r="K16"/>
  <c r="F16"/>
  <c r="E16"/>
  <c r="F15"/>
  <c r="K15" s="1"/>
  <c r="K14"/>
  <c r="F14"/>
  <c r="F13"/>
  <c r="K13" s="1"/>
  <c r="E13"/>
  <c r="E30" s="1"/>
  <c r="K12"/>
  <c r="F12"/>
  <c r="K11"/>
  <c r="F11"/>
  <c r="F30" s="1"/>
  <c r="K86" l="1"/>
  <c r="K82"/>
  <c r="F85"/>
  <c r="K83"/>
  <c r="K85" s="1"/>
  <c r="K30"/>
  <c r="F51"/>
  <c r="E51"/>
  <c r="E93" s="1"/>
  <c r="E85"/>
  <c r="K32"/>
  <c r="K51" s="1"/>
  <c r="F87"/>
  <c r="K87" s="1"/>
  <c r="F93" l="1"/>
  <c r="K93"/>
  <c r="K92"/>
  <c r="F92"/>
</calcChain>
</file>

<file path=xl/sharedStrings.xml><?xml version="1.0" encoding="utf-8"?>
<sst xmlns="http://schemas.openxmlformats.org/spreadsheetml/2006/main" count="96" uniqueCount="96">
  <si>
    <t>DESCRIPCIÓN</t>
  </si>
  <si>
    <t>PRESUPUESTO DE EGRESOS APROBADO</t>
  </si>
  <si>
    <t>CONSEJO ESTATAL DE PROMOCIÓN ECONÓMICA</t>
  </si>
  <si>
    <t>PARTIDA</t>
  </si>
  <si>
    <t>DEST.</t>
  </si>
  <si>
    <t>AMPLIACIONES (RECURSOS PROPIOS)</t>
  </si>
  <si>
    <t>MODIFICADO</t>
  </si>
  <si>
    <t>COMPROMETIDO</t>
  </si>
  <si>
    <t>DEVENGADO</t>
  </si>
  <si>
    <t>EJERCIDO</t>
  </si>
  <si>
    <t>PAGADO</t>
  </si>
  <si>
    <t>SALDO AL 31 DE DICIEMBRE 2013</t>
  </si>
  <si>
    <t>Sueldo base</t>
  </si>
  <si>
    <t xml:space="preserve">Honorarios asimilables a salarios </t>
  </si>
  <si>
    <t>Sueldo personal eventual</t>
  </si>
  <si>
    <t>Prima quinquenal por años de servicios efectivos prestados</t>
  </si>
  <si>
    <t>Prima vacacional y dominical</t>
  </si>
  <si>
    <t>Aguinaldo</t>
  </si>
  <si>
    <t>Remuneraciones por horas Extraordinarias</t>
  </si>
  <si>
    <t>Cuotas al IMSS por enfermedades y maternidad</t>
  </si>
  <si>
    <t>Cuotas para la vivienda</t>
  </si>
  <si>
    <t>Cuotas a pensiones</t>
  </si>
  <si>
    <t>Cuotas para el sistema de ahorro para el retiro (SAR)</t>
  </si>
  <si>
    <t>Cuotas para el seguro de vida del personal (PLAN MULTIPLE DE BENEFICIOS PARA LOS TRABAJADORES DEL ESTADO)</t>
  </si>
  <si>
    <t>Cuotas para el seguro de gastos médicos</t>
  </si>
  <si>
    <t>Indemnizaciones por separación</t>
  </si>
  <si>
    <t>Impacto al salario en el transcurso del año</t>
  </si>
  <si>
    <t>Ayuda para despensa</t>
  </si>
  <si>
    <t>Ayuda para pasajes</t>
  </si>
  <si>
    <t>Estímulo por el día del Servidor Público</t>
  </si>
  <si>
    <t>Gratificaciones</t>
  </si>
  <si>
    <t>SUMA CAPÍTULO 1000 Servicios Presonales</t>
  </si>
  <si>
    <t>Materiales, útiles y equipos menores de oficina</t>
  </si>
  <si>
    <t xml:space="preserve">Materiales y útiles de impresión y reproducción                        </t>
  </si>
  <si>
    <t>Materiales, útiles y equipos menores de tecnologías de la Información y comunicaciones.</t>
  </si>
  <si>
    <t>Material impreso e información digital</t>
  </si>
  <si>
    <t>Material de limpieza</t>
  </si>
  <si>
    <t>Material Didactico</t>
  </si>
  <si>
    <t>Alimentación para servidores públicos estatales</t>
  </si>
  <si>
    <t>Utensilios para el servicio de la alimentación</t>
  </si>
  <si>
    <t>Vidrio  y Productos de Vidrio</t>
  </si>
  <si>
    <t>Material  eléctrico y electrónico</t>
  </si>
  <si>
    <t>Materiales complementarios</t>
  </si>
  <si>
    <t>Otros materiales y artículos de construcción y reparación</t>
  </si>
  <si>
    <t>Medicinas y productos farmacéuticos</t>
  </si>
  <si>
    <t>Combustibles</t>
  </si>
  <si>
    <t>Vestuario y Uniformes</t>
  </si>
  <si>
    <t>Prendas de Seguridad y Protección Personal</t>
  </si>
  <si>
    <t>Herramientas menores</t>
  </si>
  <si>
    <t>Refacciones y accesorios menores de edificios</t>
  </si>
  <si>
    <t>Refacciones y accesorios menores de equipo de computo y tecnologías de la información.</t>
  </si>
  <si>
    <t>Refacciones y accesorios menores de equipo de transporte</t>
  </si>
  <si>
    <t>SUMA CAPÍTULO 2000 Materiales y Suministros</t>
  </si>
  <si>
    <t>Servicio de energía eléctrica</t>
  </si>
  <si>
    <t>Telefonía celular</t>
  </si>
  <si>
    <t>Servicios de telecomunicaciones y satelitales</t>
  </si>
  <si>
    <t>Servicio de acceso de internet, redes y procesamiento de información</t>
  </si>
  <si>
    <t>Servicio postal</t>
  </si>
  <si>
    <t>Arrendamiento de mobiliario y equipo</t>
  </si>
  <si>
    <t>Arrendamiento de Maquinaria, otros Equipos y Herramienta</t>
  </si>
  <si>
    <t>Servicios legales, de contabilidad, auditoría y relacionados</t>
  </si>
  <si>
    <t>Servicios de Diseño, Arquitectura, Ingenieria y Actividades Relacionadas.</t>
  </si>
  <si>
    <t>Servicios de consultoría administrativa, procesos, técnica y en tecnologías de la información.</t>
  </si>
  <si>
    <t>Capacitación Institucional</t>
  </si>
  <si>
    <t>Impresiones de papelería oficial</t>
  </si>
  <si>
    <t>Servicios de Vigilancia</t>
  </si>
  <si>
    <t>Servicios financieros y bancarios</t>
  </si>
  <si>
    <t xml:space="preserve">Seguros de bienes patrimoniales </t>
  </si>
  <si>
    <t>Almacenaje, embalaje y envase</t>
  </si>
  <si>
    <t>Conservación y mantenimiento menor de inmuebles</t>
  </si>
  <si>
    <t>Instalación, reparación y mantenimiento de mobiliario y equipo de administración</t>
  </si>
  <si>
    <t>Instalación, reparación y mantenimiento de equipo de computo y tecnologías de la información</t>
  </si>
  <si>
    <t>Reparación y Mantenimiento de equipo de transporte</t>
  </si>
  <si>
    <t>Servicios de limpieza y manejo de desechos</t>
  </si>
  <si>
    <t>Servicios de jardinería y fumigación</t>
  </si>
  <si>
    <t xml:space="preserve">Difusión por radio, televisión y otros medios de mensajes, sobre programas y actividades gubernamentales </t>
  </si>
  <si>
    <t>Pasajes aéreos</t>
  </si>
  <si>
    <t>Pasajes terrestres</t>
  </si>
  <si>
    <t xml:space="preserve">Viáticos en el país </t>
  </si>
  <si>
    <t>Otros servicios de traslado y hospedaje</t>
  </si>
  <si>
    <t>Congresos y convenciones</t>
  </si>
  <si>
    <t>Gastos de representación</t>
  </si>
  <si>
    <t>Impuestos y derechos</t>
  </si>
  <si>
    <t>SUMA CAPÍTULO 3000 Servicios Generales</t>
  </si>
  <si>
    <t>Transferencias internas para Asignaciones, Subsidios y Otras Ayudas</t>
  </si>
  <si>
    <t>Aportación para Erogaciones Contingentes</t>
  </si>
  <si>
    <t>SUMA CAPÍTULO 4000 Transferencias, Asignaciones, Subsidios y Otras Ayudas</t>
  </si>
  <si>
    <t>Muebles de Oficina</t>
  </si>
  <si>
    <t>Equipo de computo y de tecnología de la información</t>
  </si>
  <si>
    <t>Otros mobiliarios y equipos de administración</t>
  </si>
  <si>
    <t>Equipo de comunicación y telecomunicación</t>
  </si>
  <si>
    <t>Software</t>
  </si>
  <si>
    <t>Licencias Informaticas e Intelectuales</t>
  </si>
  <si>
    <t>SUMA CAPÍTULO 5000 Bienes Muebles e Inmuebles</t>
  </si>
  <si>
    <t>TOTAL</t>
  </si>
  <si>
    <t>PRESUPUESTO DE EGRESOS 2013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</si>
</sst>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5" formatCode="00"/>
    <numFmt numFmtId="166" formatCode="0000"/>
    <numFmt numFmtId="167" formatCode="_-[$€-2]* #,##0.00_-;\-[$€-2]* #,##0.00_-;_-[$€-2]* &quot;-&quot;??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" fillId="0" borderId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6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1"/>
    <xf numFmtId="0" fontId="4" fillId="2" borderId="1" xfId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165" fontId="2" fillId="0" borderId="0" xfId="1" applyNumberFormat="1"/>
    <xf numFmtId="0" fontId="2" fillId="0" borderId="1" xfId="1" applyBorder="1" applyAlignment="1">
      <alignment horizontal="center"/>
    </xf>
    <xf numFmtId="165" fontId="2" fillId="0" borderId="1" xfId="1" applyNumberFormat="1" applyBorder="1" applyAlignment="1">
      <alignment horizontal="center"/>
    </xf>
    <xf numFmtId="0" fontId="2" fillId="0" borderId="1" xfId="1" applyBorder="1"/>
    <xf numFmtId="3" fontId="2" fillId="0" borderId="1" xfId="1" applyNumberFormat="1" applyBorder="1"/>
    <xf numFmtId="3" fontId="2" fillId="0" borderId="1" xfId="1" applyNumberFormat="1" applyFill="1" applyBorder="1"/>
    <xf numFmtId="0" fontId="2" fillId="0" borderId="1" xfId="1" applyBorder="1" applyAlignment="1">
      <alignment wrapText="1"/>
    </xf>
    <xf numFmtId="0" fontId="2" fillId="0" borderId="1" xfId="1" applyFont="1" applyBorder="1"/>
    <xf numFmtId="0" fontId="4" fillId="2" borderId="1" xfId="1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0" fontId="4" fillId="2" borderId="1" xfId="1" applyFont="1" applyFill="1" applyBorder="1"/>
    <xf numFmtId="3" fontId="4" fillId="2" borderId="1" xfId="1" applyNumberFormat="1" applyFont="1" applyFill="1" applyBorder="1"/>
    <xf numFmtId="3" fontId="2" fillId="0" borderId="0" xfId="1" applyNumberFormat="1"/>
    <xf numFmtId="0" fontId="2" fillId="0" borderId="1" xfId="1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0" fontId="2" fillId="0" borderId="1" xfId="6" applyNumberFormat="1" applyFont="1" applyFill="1" applyBorder="1" applyAlignment="1">
      <alignment vertical="center" wrapText="1"/>
    </xf>
    <xf numFmtId="3" fontId="4" fillId="0" borderId="1" xfId="1" applyNumberFormat="1" applyFont="1" applyFill="1" applyBorder="1"/>
    <xf numFmtId="3" fontId="2" fillId="0" borderId="1" xfId="1" applyNumberFormat="1" applyFont="1" applyFill="1" applyBorder="1"/>
    <xf numFmtId="166" fontId="2" fillId="0" borderId="1" xfId="1" applyNumberFormat="1" applyBorder="1" applyAlignment="1">
      <alignment horizontal="center"/>
    </xf>
    <xf numFmtId="0" fontId="2" fillId="0" borderId="1" xfId="1" applyFill="1" applyBorder="1" applyAlignment="1">
      <alignment horizontal="center"/>
    </xf>
    <xf numFmtId="0" fontId="2" fillId="2" borderId="1" xfId="1" applyFill="1" applyBorder="1" applyAlignment="1">
      <alignment horizontal="center"/>
    </xf>
    <xf numFmtId="165" fontId="2" fillId="2" borderId="1" xfId="1" applyNumberFormat="1" applyFill="1" applyBorder="1" applyAlignment="1">
      <alignment horizontal="center"/>
    </xf>
    <xf numFmtId="0" fontId="2" fillId="2" borderId="1" xfId="1" applyFill="1" applyBorder="1"/>
    <xf numFmtId="3" fontId="2" fillId="2" borderId="1" xfId="1" applyNumberFormat="1" applyFill="1" applyBorder="1"/>
    <xf numFmtId="0" fontId="5" fillId="0" borderId="1" xfId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wrapText="1"/>
    </xf>
    <xf numFmtId="3" fontId="5" fillId="0" borderId="1" xfId="1" applyNumberFormat="1" applyFont="1" applyFill="1" applyBorder="1"/>
    <xf numFmtId="165" fontId="2" fillId="2" borderId="1" xfId="1" applyNumberFormat="1" applyFill="1" applyBorder="1"/>
    <xf numFmtId="4" fontId="2" fillId="0" borderId="0" xfId="1" applyNumberFormat="1"/>
    <xf numFmtId="0" fontId="2" fillId="0" borderId="0" xfId="1" applyBorder="1"/>
    <xf numFmtId="0" fontId="6" fillId="0" borderId="0" xfId="7"/>
    <xf numFmtId="0" fontId="6" fillId="0" borderId="0" xfId="7" applyBorder="1"/>
    <xf numFmtId="0" fontId="4" fillId="0" borderId="0" xfId="7" applyFont="1" applyBorder="1" applyAlignment="1">
      <alignment horizontal="center"/>
    </xf>
    <xf numFmtId="0" fontId="4" fillId="0" borderId="0" xfId="7" applyFont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</cellXfs>
  <cellStyles count="25">
    <cellStyle name="Euro" xfId="8"/>
    <cellStyle name="Millares 2" xfId="2"/>
    <cellStyle name="Millares 2 2" xfId="9"/>
    <cellStyle name="Millares 2 4" xfId="3"/>
    <cellStyle name="Moneda 2" xfId="10"/>
    <cellStyle name="Moneda 3" xfId="11"/>
    <cellStyle name="Moneda 3 2" xfId="12"/>
    <cellStyle name="Moneda 3 3" xfId="13"/>
    <cellStyle name="Moneda 3 3 2" xfId="14"/>
    <cellStyle name="Moneda 4" xfId="15"/>
    <cellStyle name="Moneda 4 2" xfId="16"/>
    <cellStyle name="Normal" xfId="0" builtinId="0"/>
    <cellStyle name="Normal 2" xfId="1"/>
    <cellStyle name="Normal 2 2" xfId="17"/>
    <cellStyle name="Normal 2 3" xfId="18"/>
    <cellStyle name="Normal 3" xfId="7"/>
    <cellStyle name="Normal 3 2" xfId="4"/>
    <cellStyle name="Normal 3 3" xfId="5"/>
    <cellStyle name="Normal 4" xfId="19"/>
    <cellStyle name="Normal 5" xfId="20"/>
    <cellStyle name="Normal 6" xfId="21"/>
    <cellStyle name="Normal 7" xfId="22"/>
    <cellStyle name="Normal 8" xfId="23"/>
    <cellStyle name="Normal_14 Analisis Octubre 15" xfId="6"/>
    <cellStyle name="Porcentual 2" xfId="24"/>
  </cellStyles>
  <dxfs count="0"/>
  <tableStyles count="0" defaultTableStyle="TableStyleMedium9" defaultPivotStyle="PivotStyleLight16"/>
  <colors>
    <mruColors>
      <color rgb="FFFFC95D"/>
      <color rgb="FFFFE59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1"/>
  <sheetViews>
    <sheetView tabSelected="1" workbookViewId="0">
      <selection activeCell="A5" sqref="A5"/>
    </sheetView>
  </sheetViews>
  <sheetFormatPr baseColWidth="10" defaultRowHeight="12.75"/>
  <cols>
    <col min="1" max="1" width="9.140625" style="1" bestFit="1" customWidth="1"/>
    <col min="2" max="2" width="6.42578125" style="1" customWidth="1"/>
    <col min="3" max="3" width="46.85546875" style="1" customWidth="1"/>
    <col min="4" max="4" width="14.85546875" style="1" bestFit="1" customWidth="1"/>
    <col min="5" max="5" width="15.140625" style="1" bestFit="1" customWidth="1"/>
    <col min="6" max="6" width="12.85546875" style="1" bestFit="1" customWidth="1"/>
    <col min="7" max="7" width="16.5703125" style="1" bestFit="1" customWidth="1"/>
    <col min="8" max="8" width="12.5703125" style="1" bestFit="1" customWidth="1"/>
    <col min="9" max="10" width="10.140625" style="1" bestFit="1" customWidth="1"/>
    <col min="11" max="11" width="16.140625" style="1" bestFit="1" customWidth="1"/>
    <col min="12" max="16384" width="11.42578125" style="1"/>
  </cols>
  <sheetData>
    <row r="2" spans="1:13" ht="18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4" spans="1:13">
      <c r="A4" s="41" t="s">
        <v>95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6" spans="1:13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9" spans="1:13" ht="38.25">
      <c r="A9" s="2" t="s">
        <v>3</v>
      </c>
      <c r="B9" s="3" t="s">
        <v>4</v>
      </c>
      <c r="C9" s="2" t="s">
        <v>0</v>
      </c>
      <c r="D9" s="2" t="s">
        <v>1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4"/>
      <c r="M9" s="4"/>
    </row>
    <row r="10" spans="1:13">
      <c r="B10" s="5"/>
    </row>
    <row r="11" spans="1:13">
      <c r="A11" s="6">
        <v>1131</v>
      </c>
      <c r="B11" s="7">
        <v>1</v>
      </c>
      <c r="C11" s="8" t="s">
        <v>12</v>
      </c>
      <c r="D11" s="9">
        <v>7580253</v>
      </c>
      <c r="E11" s="9">
        <v>45600</v>
      </c>
      <c r="F11" s="10">
        <f>D11+E11</f>
        <v>7625853</v>
      </c>
      <c r="G11" s="10">
        <v>7227323.879999999</v>
      </c>
      <c r="H11" s="10">
        <v>7227323.879999999</v>
      </c>
      <c r="I11" s="10">
        <v>7227323.879999999</v>
      </c>
      <c r="J11" s="10">
        <v>7227323.879999999</v>
      </c>
      <c r="K11" s="9">
        <f>F11-G11</f>
        <v>398529.12000000104</v>
      </c>
    </row>
    <row r="12" spans="1:13">
      <c r="A12" s="6">
        <v>1211</v>
      </c>
      <c r="B12" s="7">
        <v>1</v>
      </c>
      <c r="C12" s="8" t="s">
        <v>13</v>
      </c>
      <c r="D12" s="9">
        <v>0</v>
      </c>
      <c r="E12" s="9">
        <v>0</v>
      </c>
      <c r="F12" s="10">
        <f t="shared" ref="F12:F75" si="0">D12+E12</f>
        <v>0</v>
      </c>
      <c r="G12" s="10">
        <v>0</v>
      </c>
      <c r="H12" s="10">
        <v>0</v>
      </c>
      <c r="I12" s="10">
        <v>0</v>
      </c>
      <c r="J12" s="10">
        <v>0</v>
      </c>
      <c r="K12" s="9">
        <f t="shared" ref="K12:K29" si="1">F12-G12</f>
        <v>0</v>
      </c>
    </row>
    <row r="13" spans="1:13">
      <c r="A13" s="6">
        <v>1221</v>
      </c>
      <c r="B13" s="7">
        <v>1</v>
      </c>
      <c r="C13" s="8" t="s">
        <v>14</v>
      </c>
      <c r="D13" s="9">
        <v>0</v>
      </c>
      <c r="E13" s="9">
        <f>97014-35000-1181</f>
        <v>60833</v>
      </c>
      <c r="F13" s="10">
        <f t="shared" si="0"/>
        <v>60833</v>
      </c>
      <c r="G13" s="10">
        <v>0</v>
      </c>
      <c r="H13" s="10">
        <v>0</v>
      </c>
      <c r="I13" s="10">
        <v>0</v>
      </c>
      <c r="J13" s="10">
        <v>0</v>
      </c>
      <c r="K13" s="9">
        <f t="shared" si="1"/>
        <v>60833</v>
      </c>
    </row>
    <row r="14" spans="1:13" ht="25.5">
      <c r="A14" s="6">
        <v>1311</v>
      </c>
      <c r="B14" s="7">
        <v>1</v>
      </c>
      <c r="C14" s="11" t="s">
        <v>15</v>
      </c>
      <c r="D14" s="9">
        <v>35894.31</v>
      </c>
      <c r="E14" s="9">
        <v>0</v>
      </c>
      <c r="F14" s="10">
        <f t="shared" si="0"/>
        <v>35894.31</v>
      </c>
      <c r="G14" s="10">
        <v>28028.880000000001</v>
      </c>
      <c r="H14" s="10">
        <v>28028.880000000001</v>
      </c>
      <c r="I14" s="10">
        <v>28028.880000000001</v>
      </c>
      <c r="J14" s="10">
        <v>28028.880000000001</v>
      </c>
      <c r="K14" s="9">
        <f t="shared" si="1"/>
        <v>7865.4299999999967</v>
      </c>
    </row>
    <row r="15" spans="1:13">
      <c r="A15" s="6">
        <v>1321</v>
      </c>
      <c r="B15" s="7">
        <v>1</v>
      </c>
      <c r="C15" s="8" t="s">
        <v>16</v>
      </c>
      <c r="D15" s="9">
        <v>107097.11</v>
      </c>
      <c r="E15" s="9">
        <v>1353</v>
      </c>
      <c r="F15" s="10">
        <f t="shared" si="0"/>
        <v>108450.11</v>
      </c>
      <c r="G15" s="10">
        <v>98192.909999999989</v>
      </c>
      <c r="H15" s="10">
        <v>98192.909999999989</v>
      </c>
      <c r="I15" s="10">
        <v>98192.909999999989</v>
      </c>
      <c r="J15" s="10">
        <v>98192.909999999989</v>
      </c>
      <c r="K15" s="9">
        <f t="shared" si="1"/>
        <v>10257.200000000012</v>
      </c>
    </row>
    <row r="16" spans="1:13">
      <c r="A16" s="6">
        <v>1322</v>
      </c>
      <c r="B16" s="7">
        <v>1</v>
      </c>
      <c r="C16" s="8" t="s">
        <v>17</v>
      </c>
      <c r="D16" s="9">
        <v>0</v>
      </c>
      <c r="E16" s="9">
        <f>1071065.43+13536</f>
        <v>1084601.43</v>
      </c>
      <c r="F16" s="10">
        <f t="shared" si="0"/>
        <v>1084601.43</v>
      </c>
      <c r="G16" s="10">
        <v>1016135.23</v>
      </c>
      <c r="H16" s="10">
        <v>1016135.23</v>
      </c>
      <c r="I16" s="10">
        <v>1016135.23</v>
      </c>
      <c r="J16" s="10">
        <v>1016135.23</v>
      </c>
      <c r="K16" s="9">
        <f t="shared" si="1"/>
        <v>68466.199999999953</v>
      </c>
    </row>
    <row r="17" spans="1:12">
      <c r="A17" s="6">
        <v>1332</v>
      </c>
      <c r="B17" s="7">
        <v>1</v>
      </c>
      <c r="C17" s="12" t="s">
        <v>18</v>
      </c>
      <c r="D17" s="9">
        <v>0</v>
      </c>
      <c r="E17" s="9">
        <v>35000</v>
      </c>
      <c r="F17" s="10">
        <f t="shared" si="0"/>
        <v>35000</v>
      </c>
      <c r="G17" s="10">
        <v>0</v>
      </c>
      <c r="H17" s="10">
        <v>0</v>
      </c>
      <c r="I17" s="10">
        <v>0</v>
      </c>
      <c r="J17" s="10">
        <v>0</v>
      </c>
      <c r="K17" s="9">
        <f t="shared" si="1"/>
        <v>35000</v>
      </c>
    </row>
    <row r="18" spans="1:12">
      <c r="A18" s="6">
        <v>1411</v>
      </c>
      <c r="B18" s="7">
        <v>1</v>
      </c>
      <c r="C18" s="8" t="s">
        <v>19</v>
      </c>
      <c r="D18" s="9">
        <v>272487.81</v>
      </c>
      <c r="E18" s="9">
        <f>43167+4698</f>
        <v>47865</v>
      </c>
      <c r="F18" s="10">
        <f t="shared" si="0"/>
        <v>320352.81</v>
      </c>
      <c r="G18" s="10">
        <v>308366.08999999997</v>
      </c>
      <c r="H18" s="10">
        <v>308366.08999999997</v>
      </c>
      <c r="I18" s="10">
        <v>308366.08999999997</v>
      </c>
      <c r="J18" s="10">
        <v>308366.08999999997</v>
      </c>
      <c r="K18" s="9">
        <f t="shared" si="1"/>
        <v>11986.72000000003</v>
      </c>
    </row>
    <row r="19" spans="1:12">
      <c r="A19" s="6">
        <v>1421</v>
      </c>
      <c r="B19" s="7">
        <v>1</v>
      </c>
      <c r="C19" s="8" t="s">
        <v>20</v>
      </c>
      <c r="D19" s="9">
        <v>231384.09</v>
      </c>
      <c r="E19" s="9">
        <v>0</v>
      </c>
      <c r="F19" s="10">
        <f t="shared" si="0"/>
        <v>231384.09</v>
      </c>
      <c r="G19" s="10">
        <v>215997.83000000002</v>
      </c>
      <c r="H19" s="10">
        <v>215997.83000000002</v>
      </c>
      <c r="I19" s="10">
        <v>215997.83000000002</v>
      </c>
      <c r="J19" s="10">
        <v>215997.83000000002</v>
      </c>
      <c r="K19" s="9">
        <f t="shared" si="1"/>
        <v>15386.25999999998</v>
      </c>
    </row>
    <row r="20" spans="1:12">
      <c r="A20" s="6">
        <v>1431</v>
      </c>
      <c r="B20" s="7">
        <v>1</v>
      </c>
      <c r="C20" s="8" t="s">
        <v>21</v>
      </c>
      <c r="D20" s="9">
        <v>809844.32</v>
      </c>
      <c r="E20" s="9">
        <v>0</v>
      </c>
      <c r="F20" s="10">
        <f t="shared" si="0"/>
        <v>809844.32</v>
      </c>
      <c r="G20" s="10">
        <v>755982.27999999991</v>
      </c>
      <c r="H20" s="10">
        <v>755982.27999999991</v>
      </c>
      <c r="I20" s="10">
        <v>755982.27999999991</v>
      </c>
      <c r="J20" s="10">
        <v>755982.27999999991</v>
      </c>
      <c r="K20" s="9">
        <f t="shared" si="1"/>
        <v>53862.040000000037</v>
      </c>
    </row>
    <row r="21" spans="1:12">
      <c r="A21" s="6">
        <v>1432</v>
      </c>
      <c r="B21" s="7">
        <v>1</v>
      </c>
      <c r="C21" s="8" t="s">
        <v>22</v>
      </c>
      <c r="D21" s="9">
        <v>148222.22</v>
      </c>
      <c r="E21" s="9">
        <v>0</v>
      </c>
      <c r="F21" s="10">
        <f t="shared" si="0"/>
        <v>148222.22</v>
      </c>
      <c r="G21" s="10">
        <v>138731.76999999999</v>
      </c>
      <c r="H21" s="10">
        <v>138731.76999999999</v>
      </c>
      <c r="I21" s="10">
        <v>138731.76999999999</v>
      </c>
      <c r="J21" s="10">
        <v>138731.76999999999</v>
      </c>
      <c r="K21" s="9">
        <f t="shared" si="1"/>
        <v>9490.4500000000116</v>
      </c>
    </row>
    <row r="22" spans="1:12" ht="38.25">
      <c r="A22" s="6">
        <v>1441</v>
      </c>
      <c r="B22" s="7">
        <v>1</v>
      </c>
      <c r="C22" s="11" t="s">
        <v>23</v>
      </c>
      <c r="D22" s="9">
        <v>0</v>
      </c>
      <c r="E22" s="9">
        <f>12500+1181</f>
        <v>13681</v>
      </c>
      <c r="F22" s="10">
        <f t="shared" si="0"/>
        <v>13681</v>
      </c>
      <c r="G22" s="10">
        <v>10261.09</v>
      </c>
      <c r="H22" s="10">
        <v>10261.09</v>
      </c>
      <c r="I22" s="10">
        <v>10261.09</v>
      </c>
      <c r="J22" s="10">
        <v>10261.09</v>
      </c>
      <c r="K22" s="9">
        <f t="shared" si="1"/>
        <v>3419.91</v>
      </c>
    </row>
    <row r="23" spans="1:12">
      <c r="A23" s="6">
        <v>1442</v>
      </c>
      <c r="B23" s="7">
        <v>1</v>
      </c>
      <c r="C23" s="8" t="s">
        <v>24</v>
      </c>
      <c r="D23" s="9">
        <v>0</v>
      </c>
      <c r="E23" s="9">
        <v>500000</v>
      </c>
      <c r="F23" s="10">
        <f t="shared" si="0"/>
        <v>500000</v>
      </c>
      <c r="G23" s="10">
        <v>84714.99000000002</v>
      </c>
      <c r="H23" s="10">
        <v>84714.99000000002</v>
      </c>
      <c r="I23" s="10">
        <v>84714.99000000002</v>
      </c>
      <c r="J23" s="10">
        <v>84714.99000000002</v>
      </c>
      <c r="K23" s="9">
        <f t="shared" si="1"/>
        <v>415285.01</v>
      </c>
    </row>
    <row r="24" spans="1:12">
      <c r="A24" s="6">
        <v>1521</v>
      </c>
      <c r="B24" s="7">
        <v>1</v>
      </c>
      <c r="C24" s="8" t="s">
        <v>25</v>
      </c>
      <c r="D24" s="9">
        <v>0</v>
      </c>
      <c r="E24" s="9">
        <v>5217617.7</v>
      </c>
      <c r="F24" s="10">
        <f t="shared" si="0"/>
        <v>5217617.7</v>
      </c>
      <c r="G24" s="10">
        <v>5217618</v>
      </c>
      <c r="H24" s="10">
        <v>5217618</v>
      </c>
      <c r="I24" s="10">
        <v>2019173.06</v>
      </c>
      <c r="J24" s="10">
        <v>2019173.06</v>
      </c>
      <c r="K24" s="9">
        <f t="shared" si="1"/>
        <v>-0.29999999981373549</v>
      </c>
    </row>
    <row r="25" spans="1:12">
      <c r="A25" s="6">
        <v>1611</v>
      </c>
      <c r="B25" s="7">
        <v>1</v>
      </c>
      <c r="C25" s="8" t="s">
        <v>26</v>
      </c>
      <c r="D25" s="9">
        <v>0</v>
      </c>
      <c r="E25" s="9">
        <f>119131.66+15868-45600</f>
        <v>89399.66</v>
      </c>
      <c r="F25" s="10">
        <f t="shared" si="0"/>
        <v>89399.66</v>
      </c>
      <c r="G25" s="10">
        <v>0</v>
      </c>
      <c r="H25" s="10">
        <v>0</v>
      </c>
      <c r="I25" s="10">
        <v>0</v>
      </c>
      <c r="J25" s="10">
        <v>0</v>
      </c>
      <c r="K25" s="9">
        <f t="shared" si="1"/>
        <v>89399.66</v>
      </c>
    </row>
    <row r="26" spans="1:12">
      <c r="A26" s="6">
        <v>1712</v>
      </c>
      <c r="B26" s="7">
        <v>1</v>
      </c>
      <c r="C26" s="8" t="s">
        <v>27</v>
      </c>
      <c r="D26" s="9">
        <v>481796</v>
      </c>
      <c r="E26" s="9">
        <v>7359</v>
      </c>
      <c r="F26" s="10">
        <f t="shared" si="0"/>
        <v>489155</v>
      </c>
      <c r="G26" s="10">
        <v>460573.54</v>
      </c>
      <c r="H26" s="10">
        <v>460573.54</v>
      </c>
      <c r="I26" s="10">
        <v>460573.54</v>
      </c>
      <c r="J26" s="10">
        <v>460573.54</v>
      </c>
      <c r="K26" s="9">
        <f t="shared" si="1"/>
        <v>28581.460000000021</v>
      </c>
    </row>
    <row r="27" spans="1:12">
      <c r="A27" s="6">
        <v>1713</v>
      </c>
      <c r="B27" s="7">
        <v>1</v>
      </c>
      <c r="C27" s="8" t="s">
        <v>28</v>
      </c>
      <c r="D27" s="9">
        <v>315021</v>
      </c>
      <c r="E27" s="9">
        <v>4602</v>
      </c>
      <c r="F27" s="10">
        <f t="shared" si="0"/>
        <v>319623</v>
      </c>
      <c r="G27" s="10">
        <v>300677.14999999997</v>
      </c>
      <c r="H27" s="10">
        <v>300677.14999999997</v>
      </c>
      <c r="I27" s="10">
        <v>300677.14999999997</v>
      </c>
      <c r="J27" s="10">
        <v>300677.14999999997</v>
      </c>
      <c r="K27" s="9">
        <f t="shared" si="1"/>
        <v>18945.850000000035</v>
      </c>
    </row>
    <row r="28" spans="1:12">
      <c r="A28" s="6">
        <v>1715</v>
      </c>
      <c r="B28" s="7">
        <v>1</v>
      </c>
      <c r="C28" s="8" t="s">
        <v>29</v>
      </c>
      <c r="D28" s="9">
        <v>0</v>
      </c>
      <c r="E28" s="9">
        <v>284511</v>
      </c>
      <c r="F28" s="10">
        <f t="shared" si="0"/>
        <v>284511</v>
      </c>
      <c r="G28" s="10">
        <v>212626.97</v>
      </c>
      <c r="H28" s="10">
        <v>212626.97</v>
      </c>
      <c r="I28" s="10">
        <v>212626.97</v>
      </c>
      <c r="J28" s="10">
        <v>212626.97</v>
      </c>
      <c r="K28" s="9">
        <f t="shared" si="1"/>
        <v>71884.03</v>
      </c>
    </row>
    <row r="29" spans="1:12">
      <c r="A29" s="6">
        <v>1718</v>
      </c>
      <c r="B29" s="7">
        <v>1</v>
      </c>
      <c r="C29" s="8" t="s">
        <v>30</v>
      </c>
      <c r="D29" s="9">
        <v>0</v>
      </c>
      <c r="E29" s="9">
        <v>220233</v>
      </c>
      <c r="F29" s="10">
        <f t="shared" si="0"/>
        <v>220233</v>
      </c>
      <c r="G29" s="10">
        <v>220233</v>
      </c>
      <c r="H29" s="10">
        <v>220233</v>
      </c>
      <c r="I29" s="10">
        <v>220233</v>
      </c>
      <c r="J29" s="10">
        <v>220233</v>
      </c>
      <c r="K29" s="9">
        <f t="shared" si="1"/>
        <v>0</v>
      </c>
    </row>
    <row r="30" spans="1:12">
      <c r="A30" s="13"/>
      <c r="B30" s="14"/>
      <c r="C30" s="15" t="s">
        <v>31</v>
      </c>
      <c r="D30" s="16">
        <f t="shared" ref="D30:K30" si="2">SUM(D11:D29)</f>
        <v>9981999.8599999994</v>
      </c>
      <c r="E30" s="16">
        <f t="shared" si="2"/>
        <v>7612655.79</v>
      </c>
      <c r="F30" s="16">
        <f t="shared" si="2"/>
        <v>17594655.650000002</v>
      </c>
      <c r="G30" s="16">
        <f>SUM(G11:G29)</f>
        <v>16295463.609999998</v>
      </c>
      <c r="H30" s="16">
        <f>SUM(H11:H29)</f>
        <v>16295463.609999998</v>
      </c>
      <c r="I30" s="16">
        <f t="shared" si="2"/>
        <v>13097018.669999998</v>
      </c>
      <c r="J30" s="16">
        <f t="shared" si="2"/>
        <v>13097018.669999998</v>
      </c>
      <c r="K30" s="16">
        <f t="shared" si="2"/>
        <v>1299192.0400000014</v>
      </c>
      <c r="L30" s="17"/>
    </row>
    <row r="31" spans="1:12">
      <c r="A31" s="6">
        <v>2111</v>
      </c>
      <c r="B31" s="7">
        <v>1</v>
      </c>
      <c r="C31" s="8" t="s">
        <v>32</v>
      </c>
      <c r="D31" s="9">
        <v>0</v>
      </c>
      <c r="E31" s="9">
        <v>30228</v>
      </c>
      <c r="F31" s="10">
        <f t="shared" si="0"/>
        <v>30228</v>
      </c>
      <c r="G31" s="9">
        <v>26041.67</v>
      </c>
      <c r="H31" s="9">
        <v>26041.67</v>
      </c>
      <c r="I31" s="9">
        <v>26041.67</v>
      </c>
      <c r="J31" s="9">
        <v>26041.67</v>
      </c>
      <c r="K31" s="9">
        <f t="shared" ref="K31:K91" si="3">F31-G31</f>
        <v>4186.3300000000017</v>
      </c>
    </row>
    <row r="32" spans="1:12">
      <c r="A32" s="6">
        <v>2121</v>
      </c>
      <c r="B32" s="7">
        <v>1</v>
      </c>
      <c r="C32" s="8" t="s">
        <v>33</v>
      </c>
      <c r="D32" s="9">
        <v>0</v>
      </c>
      <c r="E32" s="9">
        <v>3500</v>
      </c>
      <c r="F32" s="10">
        <f t="shared" si="0"/>
        <v>3500</v>
      </c>
      <c r="G32" s="9">
        <v>1688.98</v>
      </c>
      <c r="H32" s="9">
        <v>1688.98</v>
      </c>
      <c r="I32" s="9">
        <v>1688.98</v>
      </c>
      <c r="J32" s="9">
        <v>1688.98</v>
      </c>
      <c r="K32" s="9">
        <f t="shared" si="3"/>
        <v>1811.02</v>
      </c>
    </row>
    <row r="33" spans="1:11" ht="25.5">
      <c r="A33" s="6">
        <v>2141</v>
      </c>
      <c r="B33" s="7">
        <v>1</v>
      </c>
      <c r="C33" s="11" t="s">
        <v>34</v>
      </c>
      <c r="D33" s="9">
        <v>0</v>
      </c>
      <c r="E33" s="9">
        <v>130000</v>
      </c>
      <c r="F33" s="10">
        <f t="shared" si="0"/>
        <v>130000</v>
      </c>
      <c r="G33" s="9">
        <v>124867.76</v>
      </c>
      <c r="H33" s="9">
        <v>124867.76</v>
      </c>
      <c r="I33" s="9">
        <v>124867.76</v>
      </c>
      <c r="J33" s="9">
        <v>124867.76</v>
      </c>
      <c r="K33" s="9">
        <f t="shared" si="3"/>
        <v>5132.2400000000052</v>
      </c>
    </row>
    <row r="34" spans="1:11">
      <c r="A34" s="6">
        <v>2151</v>
      </c>
      <c r="B34" s="7">
        <v>1</v>
      </c>
      <c r="C34" s="8" t="s">
        <v>35</v>
      </c>
      <c r="D34" s="9">
        <v>0</v>
      </c>
      <c r="E34" s="9">
        <v>5000</v>
      </c>
      <c r="F34" s="10">
        <f t="shared" si="0"/>
        <v>5000</v>
      </c>
      <c r="G34" s="9">
        <v>2300.4</v>
      </c>
      <c r="H34" s="9">
        <v>2300.4</v>
      </c>
      <c r="I34" s="9">
        <v>2300.4</v>
      </c>
      <c r="J34" s="9">
        <v>2300.4</v>
      </c>
      <c r="K34" s="9">
        <f t="shared" si="3"/>
        <v>2699.6</v>
      </c>
    </row>
    <row r="35" spans="1:11">
      <c r="A35" s="6">
        <v>2161</v>
      </c>
      <c r="B35" s="7">
        <v>1</v>
      </c>
      <c r="C35" s="8" t="s">
        <v>36</v>
      </c>
      <c r="D35" s="9">
        <v>0</v>
      </c>
      <c r="E35" s="9">
        <v>13012</v>
      </c>
      <c r="F35" s="10">
        <f t="shared" si="0"/>
        <v>13012</v>
      </c>
      <c r="G35" s="9">
        <v>9755.2799999999988</v>
      </c>
      <c r="H35" s="9">
        <v>9755.2799999999988</v>
      </c>
      <c r="I35" s="9">
        <v>9755.2799999999988</v>
      </c>
      <c r="J35" s="9">
        <v>9755.2799999999988</v>
      </c>
      <c r="K35" s="9">
        <f t="shared" si="3"/>
        <v>3256.7200000000012</v>
      </c>
    </row>
    <row r="36" spans="1:11">
      <c r="A36" s="6">
        <v>2171</v>
      </c>
      <c r="B36" s="7">
        <v>1</v>
      </c>
      <c r="C36" s="8" t="s">
        <v>37</v>
      </c>
      <c r="D36" s="9">
        <v>0</v>
      </c>
      <c r="E36" s="9">
        <v>2500</v>
      </c>
      <c r="F36" s="10">
        <f t="shared" si="0"/>
        <v>2500</v>
      </c>
      <c r="G36" s="9">
        <v>0</v>
      </c>
      <c r="H36" s="9">
        <v>0</v>
      </c>
      <c r="I36" s="9">
        <v>0</v>
      </c>
      <c r="J36" s="9">
        <v>0</v>
      </c>
      <c r="K36" s="9">
        <f t="shared" si="3"/>
        <v>2500</v>
      </c>
    </row>
    <row r="37" spans="1:11">
      <c r="A37" s="6">
        <v>2211</v>
      </c>
      <c r="B37" s="7">
        <v>1</v>
      </c>
      <c r="C37" s="8" t="s">
        <v>38</v>
      </c>
      <c r="D37" s="9">
        <v>0</v>
      </c>
      <c r="E37" s="9">
        <v>13676</v>
      </c>
      <c r="F37" s="10">
        <f t="shared" si="0"/>
        <v>13676</v>
      </c>
      <c r="G37" s="9">
        <v>11172.169999999998</v>
      </c>
      <c r="H37" s="9">
        <v>11172.169999999998</v>
      </c>
      <c r="I37" s="9">
        <v>11172.169999999998</v>
      </c>
      <c r="J37" s="9">
        <v>11172.169999999998</v>
      </c>
      <c r="K37" s="9">
        <f t="shared" si="3"/>
        <v>2503.8300000000017</v>
      </c>
    </row>
    <row r="38" spans="1:11">
      <c r="A38" s="6">
        <v>2231</v>
      </c>
      <c r="B38" s="7">
        <v>1</v>
      </c>
      <c r="C38" s="8" t="s">
        <v>39</v>
      </c>
      <c r="D38" s="9">
        <v>0</v>
      </c>
      <c r="E38" s="9">
        <f>500+500</f>
        <v>1000</v>
      </c>
      <c r="F38" s="10">
        <f t="shared" si="0"/>
        <v>1000</v>
      </c>
      <c r="G38" s="9">
        <v>794</v>
      </c>
      <c r="H38" s="9">
        <v>794</v>
      </c>
      <c r="I38" s="9">
        <v>794</v>
      </c>
      <c r="J38" s="9">
        <v>794</v>
      </c>
      <c r="K38" s="9">
        <f t="shared" si="3"/>
        <v>206</v>
      </c>
    </row>
    <row r="39" spans="1:11">
      <c r="A39" s="6">
        <v>2451</v>
      </c>
      <c r="B39" s="7">
        <v>1</v>
      </c>
      <c r="C39" s="8" t="s">
        <v>40</v>
      </c>
      <c r="D39" s="9"/>
      <c r="E39" s="9">
        <v>5000</v>
      </c>
      <c r="F39" s="10">
        <f t="shared" si="0"/>
        <v>5000</v>
      </c>
      <c r="G39" s="9">
        <v>1200</v>
      </c>
      <c r="H39" s="9">
        <v>1200</v>
      </c>
      <c r="I39" s="9">
        <v>1200</v>
      </c>
      <c r="J39" s="9">
        <v>1200</v>
      </c>
      <c r="K39" s="9">
        <f t="shared" si="3"/>
        <v>3800</v>
      </c>
    </row>
    <row r="40" spans="1:11">
      <c r="A40" s="6">
        <v>2461</v>
      </c>
      <c r="B40" s="7">
        <v>1</v>
      </c>
      <c r="C40" s="8" t="s">
        <v>41</v>
      </c>
      <c r="D40" s="9">
        <v>0</v>
      </c>
      <c r="E40" s="9">
        <v>3000</v>
      </c>
      <c r="F40" s="10">
        <f t="shared" si="0"/>
        <v>3000</v>
      </c>
      <c r="G40" s="9">
        <v>207.74</v>
      </c>
      <c r="H40" s="9">
        <v>207.74</v>
      </c>
      <c r="I40" s="9">
        <v>207.74</v>
      </c>
      <c r="J40" s="9">
        <v>207.74</v>
      </c>
      <c r="K40" s="9">
        <f t="shared" si="3"/>
        <v>2792.26</v>
      </c>
    </row>
    <row r="41" spans="1:11">
      <c r="A41" s="6">
        <v>2481</v>
      </c>
      <c r="B41" s="7">
        <v>1</v>
      </c>
      <c r="C41" s="8" t="s">
        <v>42</v>
      </c>
      <c r="D41" s="9">
        <v>0</v>
      </c>
      <c r="E41" s="9">
        <v>2500</v>
      </c>
      <c r="F41" s="10">
        <f t="shared" si="0"/>
        <v>2500</v>
      </c>
      <c r="G41" s="9">
        <v>160</v>
      </c>
      <c r="H41" s="9">
        <v>160</v>
      </c>
      <c r="I41" s="9">
        <v>160</v>
      </c>
      <c r="J41" s="9">
        <v>160</v>
      </c>
      <c r="K41" s="9">
        <f t="shared" si="3"/>
        <v>2340</v>
      </c>
    </row>
    <row r="42" spans="1:11">
      <c r="A42" s="6">
        <v>2491</v>
      </c>
      <c r="B42" s="7">
        <v>1</v>
      </c>
      <c r="C42" s="8" t="s">
        <v>43</v>
      </c>
      <c r="D42" s="9">
        <v>0</v>
      </c>
      <c r="E42" s="9">
        <f>1000+19500</f>
        <v>20500</v>
      </c>
      <c r="F42" s="10">
        <f t="shared" si="0"/>
        <v>20500</v>
      </c>
      <c r="G42" s="9">
        <v>20050.750000000004</v>
      </c>
      <c r="H42" s="9">
        <v>20050.750000000004</v>
      </c>
      <c r="I42" s="9">
        <v>20050.750000000004</v>
      </c>
      <c r="J42" s="9">
        <v>20050.750000000004</v>
      </c>
      <c r="K42" s="9">
        <f t="shared" si="3"/>
        <v>449.24999999999636</v>
      </c>
    </row>
    <row r="43" spans="1:11">
      <c r="A43" s="6">
        <v>2531</v>
      </c>
      <c r="B43" s="7">
        <v>1</v>
      </c>
      <c r="C43" s="8" t="s">
        <v>44</v>
      </c>
      <c r="D43" s="9">
        <v>0</v>
      </c>
      <c r="E43" s="9">
        <v>2000</v>
      </c>
      <c r="F43" s="10">
        <f t="shared" si="0"/>
        <v>2000</v>
      </c>
      <c r="G43" s="9">
        <v>707.87</v>
      </c>
      <c r="H43" s="9">
        <v>707.87</v>
      </c>
      <c r="I43" s="9">
        <v>707.87</v>
      </c>
      <c r="J43" s="9">
        <v>707.87</v>
      </c>
      <c r="K43" s="9">
        <f t="shared" si="3"/>
        <v>1292.1300000000001</v>
      </c>
    </row>
    <row r="44" spans="1:11">
      <c r="A44" s="6">
        <v>2611</v>
      </c>
      <c r="B44" s="7">
        <v>1</v>
      </c>
      <c r="C44" s="8" t="s">
        <v>45</v>
      </c>
      <c r="D44" s="9">
        <v>0</v>
      </c>
      <c r="E44" s="9">
        <f>168000-20000</f>
        <v>148000</v>
      </c>
      <c r="F44" s="10">
        <f t="shared" si="0"/>
        <v>148000</v>
      </c>
      <c r="G44" s="9">
        <v>108728.99999999997</v>
      </c>
      <c r="H44" s="9">
        <v>108728.99999999997</v>
      </c>
      <c r="I44" s="9">
        <v>108728.99999999997</v>
      </c>
      <c r="J44" s="9">
        <v>108728.99999999997</v>
      </c>
      <c r="K44" s="9">
        <f t="shared" si="3"/>
        <v>39271.000000000029</v>
      </c>
    </row>
    <row r="45" spans="1:11">
      <c r="A45" s="6">
        <v>2711</v>
      </c>
      <c r="B45" s="7">
        <v>1</v>
      </c>
      <c r="C45" s="8" t="s">
        <v>46</v>
      </c>
      <c r="D45" s="9">
        <v>0</v>
      </c>
      <c r="E45" s="9">
        <v>250000</v>
      </c>
      <c r="F45" s="10">
        <f t="shared" si="0"/>
        <v>250000</v>
      </c>
      <c r="G45" s="9">
        <v>241788.08</v>
      </c>
      <c r="H45" s="9">
        <v>241788.08</v>
      </c>
      <c r="I45" s="9">
        <v>241788.08</v>
      </c>
      <c r="J45" s="9">
        <v>241788.08</v>
      </c>
      <c r="K45" s="9">
        <f t="shared" si="3"/>
        <v>8211.9200000000128</v>
      </c>
    </row>
    <row r="46" spans="1:11">
      <c r="A46" s="6">
        <v>2721</v>
      </c>
      <c r="B46" s="7">
        <v>1</v>
      </c>
      <c r="C46" s="8" t="s">
        <v>47</v>
      </c>
      <c r="D46" s="9"/>
      <c r="E46" s="9">
        <v>1500</v>
      </c>
      <c r="F46" s="10">
        <f t="shared" si="0"/>
        <v>1500</v>
      </c>
      <c r="G46" s="9">
        <v>0</v>
      </c>
      <c r="H46" s="9">
        <v>0</v>
      </c>
      <c r="I46" s="9">
        <v>0</v>
      </c>
      <c r="J46" s="9">
        <v>0</v>
      </c>
      <c r="K46" s="9">
        <f t="shared" si="3"/>
        <v>1500</v>
      </c>
    </row>
    <row r="47" spans="1:11">
      <c r="A47" s="6">
        <v>2911</v>
      </c>
      <c r="B47" s="7">
        <v>1</v>
      </c>
      <c r="C47" s="8" t="s">
        <v>48</v>
      </c>
      <c r="D47" s="9">
        <v>0</v>
      </c>
      <c r="E47" s="9">
        <v>2000</v>
      </c>
      <c r="F47" s="10">
        <f t="shared" si="0"/>
        <v>2000</v>
      </c>
      <c r="G47" s="9">
        <v>397.71</v>
      </c>
      <c r="H47" s="9">
        <v>397.71</v>
      </c>
      <c r="I47" s="9">
        <v>397.71</v>
      </c>
      <c r="J47" s="9">
        <v>397.71</v>
      </c>
      <c r="K47" s="9">
        <f t="shared" si="3"/>
        <v>1602.29</v>
      </c>
    </row>
    <row r="48" spans="1:11">
      <c r="A48" s="6">
        <v>2921</v>
      </c>
      <c r="B48" s="7">
        <v>1</v>
      </c>
      <c r="C48" s="8" t="s">
        <v>49</v>
      </c>
      <c r="D48" s="9">
        <v>0</v>
      </c>
      <c r="E48" s="9">
        <f>2000+5000</f>
        <v>7000</v>
      </c>
      <c r="F48" s="10">
        <f t="shared" si="0"/>
        <v>7000</v>
      </c>
      <c r="G48" s="9">
        <v>2348.89</v>
      </c>
      <c r="H48" s="9">
        <v>2348.89</v>
      </c>
      <c r="I48" s="9">
        <v>2348.89</v>
      </c>
      <c r="J48" s="9">
        <v>2348.89</v>
      </c>
      <c r="K48" s="9">
        <f t="shared" si="3"/>
        <v>4651.1100000000006</v>
      </c>
    </row>
    <row r="49" spans="1:11" ht="25.5">
      <c r="A49" s="6">
        <v>2941</v>
      </c>
      <c r="B49" s="7">
        <v>1</v>
      </c>
      <c r="C49" s="11" t="s">
        <v>50</v>
      </c>
      <c r="D49" s="9">
        <v>0</v>
      </c>
      <c r="E49" s="9">
        <v>5000</v>
      </c>
      <c r="F49" s="10">
        <f t="shared" si="0"/>
        <v>5000</v>
      </c>
      <c r="G49" s="9">
        <v>4835.34</v>
      </c>
      <c r="H49" s="9">
        <v>4835.34</v>
      </c>
      <c r="I49" s="9">
        <v>4835.34</v>
      </c>
      <c r="J49" s="9">
        <v>4835.34</v>
      </c>
      <c r="K49" s="9">
        <f t="shared" si="3"/>
        <v>164.65999999999985</v>
      </c>
    </row>
    <row r="50" spans="1:11" ht="25.5">
      <c r="A50" s="6">
        <v>2961</v>
      </c>
      <c r="B50" s="7">
        <v>1</v>
      </c>
      <c r="C50" s="11" t="s">
        <v>51</v>
      </c>
      <c r="D50" s="9">
        <v>0</v>
      </c>
      <c r="E50" s="9">
        <v>40000</v>
      </c>
      <c r="F50" s="10">
        <f t="shared" si="0"/>
        <v>40000</v>
      </c>
      <c r="G50" s="9">
        <v>29616.870000000003</v>
      </c>
      <c r="H50" s="9">
        <v>29616.870000000003</v>
      </c>
      <c r="I50" s="9">
        <v>29616.870000000003</v>
      </c>
      <c r="J50" s="9">
        <v>29616.870000000003</v>
      </c>
      <c r="K50" s="9">
        <f t="shared" si="3"/>
        <v>10383.129999999997</v>
      </c>
    </row>
    <row r="51" spans="1:11">
      <c r="A51" s="13"/>
      <c r="B51" s="14"/>
      <c r="C51" s="15" t="s">
        <v>52</v>
      </c>
      <c r="D51" s="16">
        <v>0</v>
      </c>
      <c r="E51" s="16">
        <f t="shared" ref="E51:K51" si="4">SUM(E31:E50)</f>
        <v>685416</v>
      </c>
      <c r="F51" s="16">
        <f t="shared" si="4"/>
        <v>685416</v>
      </c>
      <c r="G51" s="16">
        <f>SUM(G31:G50)</f>
        <v>586662.50999999989</v>
      </c>
      <c r="H51" s="16">
        <f t="shared" si="4"/>
        <v>586662.50999999989</v>
      </c>
      <c r="I51" s="16">
        <f t="shared" si="4"/>
        <v>586662.50999999989</v>
      </c>
      <c r="J51" s="16">
        <f t="shared" si="4"/>
        <v>586662.50999999989</v>
      </c>
      <c r="K51" s="16">
        <f t="shared" si="4"/>
        <v>98753.490000000049</v>
      </c>
    </row>
    <row r="52" spans="1:11">
      <c r="A52" s="18">
        <v>3111</v>
      </c>
      <c r="B52" s="19">
        <v>1</v>
      </c>
      <c r="C52" s="20" t="s">
        <v>53</v>
      </c>
      <c r="D52" s="21"/>
      <c r="E52" s="22">
        <f>210000-75000</f>
        <v>135000</v>
      </c>
      <c r="F52" s="10">
        <f t="shared" si="0"/>
        <v>135000</v>
      </c>
      <c r="G52" s="22">
        <v>0</v>
      </c>
      <c r="H52" s="22">
        <v>0</v>
      </c>
      <c r="I52" s="22">
        <v>0</v>
      </c>
      <c r="J52" s="22">
        <v>0</v>
      </c>
      <c r="K52" s="9">
        <f t="shared" si="3"/>
        <v>135000</v>
      </c>
    </row>
    <row r="53" spans="1:11">
      <c r="A53" s="6">
        <v>3151</v>
      </c>
      <c r="B53" s="7">
        <v>1</v>
      </c>
      <c r="C53" s="8" t="s">
        <v>54</v>
      </c>
      <c r="D53" s="9">
        <v>0</v>
      </c>
      <c r="E53" s="9">
        <v>15648</v>
      </c>
      <c r="F53" s="10">
        <f t="shared" si="0"/>
        <v>15648</v>
      </c>
      <c r="G53" s="9">
        <v>5764.99</v>
      </c>
      <c r="H53" s="9">
        <v>5764.99</v>
      </c>
      <c r="I53" s="9">
        <v>5764.99</v>
      </c>
      <c r="J53" s="9">
        <v>5764.99</v>
      </c>
      <c r="K53" s="9">
        <f t="shared" si="3"/>
        <v>9883.01</v>
      </c>
    </row>
    <row r="54" spans="1:11">
      <c r="A54" s="6">
        <v>3161</v>
      </c>
      <c r="B54" s="7">
        <v>1</v>
      </c>
      <c r="C54" s="8" t="s">
        <v>55</v>
      </c>
      <c r="D54" s="9">
        <v>0</v>
      </c>
      <c r="E54" s="9">
        <v>32400</v>
      </c>
      <c r="F54" s="10">
        <f t="shared" si="0"/>
        <v>32400</v>
      </c>
      <c r="G54" s="9">
        <v>11991.15</v>
      </c>
      <c r="H54" s="9">
        <v>11991.15</v>
      </c>
      <c r="I54" s="9">
        <v>11991.15</v>
      </c>
      <c r="J54" s="9">
        <v>11991.15</v>
      </c>
      <c r="K54" s="9">
        <f t="shared" si="3"/>
        <v>20408.849999999999</v>
      </c>
    </row>
    <row r="55" spans="1:11" ht="25.5">
      <c r="A55" s="6">
        <v>3171</v>
      </c>
      <c r="B55" s="7">
        <v>1</v>
      </c>
      <c r="C55" s="11" t="s">
        <v>56</v>
      </c>
      <c r="D55" s="9">
        <v>0</v>
      </c>
      <c r="E55" s="9">
        <v>6000</v>
      </c>
      <c r="F55" s="10">
        <f t="shared" si="0"/>
        <v>6000</v>
      </c>
      <c r="G55" s="9">
        <v>5887.25</v>
      </c>
      <c r="H55" s="9">
        <v>5887.25</v>
      </c>
      <c r="I55" s="9">
        <v>5887.25</v>
      </c>
      <c r="J55" s="9">
        <v>5887.25</v>
      </c>
      <c r="K55" s="9">
        <f t="shared" si="3"/>
        <v>112.75</v>
      </c>
    </row>
    <row r="56" spans="1:11">
      <c r="A56" s="23">
        <v>3181</v>
      </c>
      <c r="B56" s="7">
        <v>1</v>
      </c>
      <c r="C56" s="8" t="s">
        <v>57</v>
      </c>
      <c r="D56" s="9">
        <v>0</v>
      </c>
      <c r="E56" s="9">
        <v>10000</v>
      </c>
      <c r="F56" s="10">
        <f t="shared" si="0"/>
        <v>10000</v>
      </c>
      <c r="G56" s="9">
        <v>1647.3600000000001</v>
      </c>
      <c r="H56" s="9">
        <v>1647.3600000000001</v>
      </c>
      <c r="I56" s="9">
        <v>1647.3600000000001</v>
      </c>
      <c r="J56" s="9">
        <v>1647.3600000000001</v>
      </c>
      <c r="K56" s="9">
        <f t="shared" si="3"/>
        <v>8352.64</v>
      </c>
    </row>
    <row r="57" spans="1:11">
      <c r="A57" s="6">
        <v>3231</v>
      </c>
      <c r="B57" s="7">
        <v>1</v>
      </c>
      <c r="C57" s="8" t="s">
        <v>58</v>
      </c>
      <c r="D57" s="9">
        <v>0</v>
      </c>
      <c r="E57" s="9">
        <v>21132</v>
      </c>
      <c r="F57" s="10">
        <f t="shared" si="0"/>
        <v>21132</v>
      </c>
      <c r="G57" s="9">
        <v>18448.369999999995</v>
      </c>
      <c r="H57" s="9">
        <v>18448.369999999995</v>
      </c>
      <c r="I57" s="9">
        <v>18448.369999999995</v>
      </c>
      <c r="J57" s="9">
        <v>18448.369999999995</v>
      </c>
      <c r="K57" s="9">
        <f t="shared" si="3"/>
        <v>2683.6300000000047</v>
      </c>
    </row>
    <row r="58" spans="1:11">
      <c r="A58" s="6">
        <v>3261</v>
      </c>
      <c r="B58" s="7">
        <v>1</v>
      </c>
      <c r="C58" s="8" t="s">
        <v>59</v>
      </c>
      <c r="D58" s="9"/>
      <c r="E58" s="9">
        <v>50000</v>
      </c>
      <c r="F58" s="10">
        <f t="shared" si="0"/>
        <v>50000</v>
      </c>
      <c r="G58" s="9">
        <v>44474.400000000001</v>
      </c>
      <c r="H58" s="9">
        <v>44474.400000000001</v>
      </c>
      <c r="I58" s="9">
        <v>44474.400000000001</v>
      </c>
      <c r="J58" s="9">
        <v>44474.400000000001</v>
      </c>
      <c r="K58" s="9">
        <f t="shared" si="3"/>
        <v>5525.5999999999985</v>
      </c>
    </row>
    <row r="59" spans="1:11">
      <c r="A59" s="6">
        <v>3311</v>
      </c>
      <c r="B59" s="7">
        <v>1</v>
      </c>
      <c r="C59" s="8" t="s">
        <v>60</v>
      </c>
      <c r="D59" s="9">
        <v>0</v>
      </c>
      <c r="E59" s="9">
        <v>300000</v>
      </c>
      <c r="F59" s="10">
        <f t="shared" si="0"/>
        <v>300000</v>
      </c>
      <c r="G59" s="9">
        <v>220052</v>
      </c>
      <c r="H59" s="9">
        <v>220052</v>
      </c>
      <c r="I59" s="9">
        <v>220052</v>
      </c>
      <c r="J59" s="9">
        <v>220052</v>
      </c>
      <c r="K59" s="9">
        <f t="shared" si="3"/>
        <v>79948</v>
      </c>
    </row>
    <row r="60" spans="1:11" ht="25.5">
      <c r="A60" s="6">
        <v>3321</v>
      </c>
      <c r="B60" s="7">
        <v>1</v>
      </c>
      <c r="C60" s="11" t="s">
        <v>61</v>
      </c>
      <c r="D60" s="9"/>
      <c r="E60" s="9">
        <v>0</v>
      </c>
      <c r="F60" s="10">
        <f t="shared" si="0"/>
        <v>0</v>
      </c>
      <c r="G60" s="9">
        <v>0</v>
      </c>
      <c r="H60" s="9">
        <v>0</v>
      </c>
      <c r="I60" s="9">
        <v>0</v>
      </c>
      <c r="J60" s="9">
        <v>0</v>
      </c>
      <c r="K60" s="9">
        <f t="shared" si="3"/>
        <v>0</v>
      </c>
    </row>
    <row r="61" spans="1:11">
      <c r="A61" s="6">
        <v>3331</v>
      </c>
      <c r="B61" s="7">
        <v>1</v>
      </c>
      <c r="C61" s="8" t="s">
        <v>62</v>
      </c>
      <c r="D61" s="9">
        <v>0</v>
      </c>
      <c r="E61" s="9">
        <v>100000</v>
      </c>
      <c r="F61" s="10">
        <f t="shared" si="0"/>
        <v>100000</v>
      </c>
      <c r="G61" s="9">
        <v>0</v>
      </c>
      <c r="H61" s="9">
        <v>0</v>
      </c>
      <c r="I61" s="9">
        <v>0</v>
      </c>
      <c r="J61" s="9">
        <v>0</v>
      </c>
      <c r="K61" s="9">
        <f t="shared" si="3"/>
        <v>100000</v>
      </c>
    </row>
    <row r="62" spans="1:11">
      <c r="A62" s="6">
        <v>3341</v>
      </c>
      <c r="B62" s="7">
        <v>1</v>
      </c>
      <c r="C62" s="8" t="s">
        <v>63</v>
      </c>
      <c r="D62" s="9">
        <v>0</v>
      </c>
      <c r="E62" s="9">
        <v>150000</v>
      </c>
      <c r="F62" s="10">
        <f t="shared" si="0"/>
        <v>150000</v>
      </c>
      <c r="G62" s="9">
        <v>114240</v>
      </c>
      <c r="H62" s="9">
        <v>114240</v>
      </c>
      <c r="I62" s="9">
        <v>114240</v>
      </c>
      <c r="J62" s="9">
        <v>114240</v>
      </c>
      <c r="K62" s="9">
        <f t="shared" si="3"/>
        <v>35760</v>
      </c>
    </row>
    <row r="63" spans="1:11">
      <c r="A63" s="6">
        <v>3362</v>
      </c>
      <c r="B63" s="7">
        <v>1</v>
      </c>
      <c r="C63" s="8" t="s">
        <v>64</v>
      </c>
      <c r="D63" s="9">
        <v>0</v>
      </c>
      <c r="E63" s="9">
        <f>12000+3000</f>
        <v>15000</v>
      </c>
      <c r="F63" s="10">
        <f t="shared" si="0"/>
        <v>15000</v>
      </c>
      <c r="G63" s="9">
        <v>14533.64</v>
      </c>
      <c r="H63" s="9">
        <v>14533.64</v>
      </c>
      <c r="I63" s="9">
        <v>14533.64</v>
      </c>
      <c r="J63" s="9">
        <v>14533.64</v>
      </c>
      <c r="K63" s="9">
        <f t="shared" si="3"/>
        <v>466.36000000000058</v>
      </c>
    </row>
    <row r="64" spans="1:11">
      <c r="A64" s="24">
        <v>3381</v>
      </c>
      <c r="B64" s="7">
        <v>1</v>
      </c>
      <c r="C64" s="8" t="s">
        <v>65</v>
      </c>
      <c r="D64" s="9"/>
      <c r="E64" s="9">
        <v>75000</v>
      </c>
      <c r="F64" s="10">
        <f t="shared" si="0"/>
        <v>75000</v>
      </c>
      <c r="G64" s="9">
        <v>0</v>
      </c>
      <c r="H64" s="9">
        <v>0</v>
      </c>
      <c r="I64" s="9">
        <v>0</v>
      </c>
      <c r="J64" s="9">
        <v>0</v>
      </c>
      <c r="K64" s="9">
        <f t="shared" si="3"/>
        <v>75000</v>
      </c>
    </row>
    <row r="65" spans="1:11">
      <c r="A65" s="6">
        <v>3411</v>
      </c>
      <c r="B65" s="7">
        <v>1</v>
      </c>
      <c r="C65" s="8" t="s">
        <v>66</v>
      </c>
      <c r="D65" s="9">
        <v>0</v>
      </c>
      <c r="E65" s="9">
        <v>150000</v>
      </c>
      <c r="F65" s="10">
        <f t="shared" si="0"/>
        <v>150000</v>
      </c>
      <c r="G65" s="9">
        <v>51768.929999999993</v>
      </c>
      <c r="H65" s="9">
        <v>51768.929999999993</v>
      </c>
      <c r="I65" s="9">
        <v>51768.929999999993</v>
      </c>
      <c r="J65" s="9">
        <v>51768.929999999993</v>
      </c>
      <c r="K65" s="9">
        <f t="shared" si="3"/>
        <v>98231.07</v>
      </c>
    </row>
    <row r="66" spans="1:11">
      <c r="A66" s="6">
        <v>3451</v>
      </c>
      <c r="B66" s="7">
        <v>1</v>
      </c>
      <c r="C66" s="8" t="s">
        <v>67</v>
      </c>
      <c r="D66" s="9">
        <v>0</v>
      </c>
      <c r="E66" s="9">
        <v>128000</v>
      </c>
      <c r="F66" s="10">
        <f t="shared" si="0"/>
        <v>128000</v>
      </c>
      <c r="G66" s="9">
        <v>91881.800000000017</v>
      </c>
      <c r="H66" s="9">
        <v>91881.800000000017</v>
      </c>
      <c r="I66" s="9">
        <v>91881.800000000017</v>
      </c>
      <c r="J66" s="9">
        <v>91881.800000000017</v>
      </c>
      <c r="K66" s="9">
        <f t="shared" si="3"/>
        <v>36118.199999999983</v>
      </c>
    </row>
    <row r="67" spans="1:11">
      <c r="A67" s="6">
        <v>3461</v>
      </c>
      <c r="B67" s="7">
        <v>1</v>
      </c>
      <c r="C67" s="8" t="s">
        <v>68</v>
      </c>
      <c r="D67" s="9">
        <v>0</v>
      </c>
      <c r="E67" s="9">
        <v>60000</v>
      </c>
      <c r="F67" s="10">
        <f t="shared" si="0"/>
        <v>60000</v>
      </c>
      <c r="G67" s="9">
        <v>40906.1</v>
      </c>
      <c r="H67" s="9">
        <v>40906.1</v>
      </c>
      <c r="I67" s="9">
        <v>40906.1</v>
      </c>
      <c r="J67" s="9">
        <v>40906.1</v>
      </c>
      <c r="K67" s="9">
        <f t="shared" si="3"/>
        <v>19093.900000000001</v>
      </c>
    </row>
    <row r="68" spans="1:11">
      <c r="A68" s="6">
        <v>3511</v>
      </c>
      <c r="B68" s="7">
        <v>1</v>
      </c>
      <c r="C68" s="8" t="s">
        <v>69</v>
      </c>
      <c r="D68" s="9">
        <v>0</v>
      </c>
      <c r="E68" s="9">
        <f>250000+850000</f>
        <v>1100000</v>
      </c>
      <c r="F68" s="10">
        <f t="shared" si="0"/>
        <v>1100000</v>
      </c>
      <c r="G68" s="9">
        <v>909390.48</v>
      </c>
      <c r="H68" s="9">
        <v>909390.48</v>
      </c>
      <c r="I68" s="9">
        <v>909390.48</v>
      </c>
      <c r="J68" s="9">
        <v>909390.48</v>
      </c>
      <c r="K68" s="9">
        <f t="shared" si="3"/>
        <v>190609.52000000002</v>
      </c>
    </row>
    <row r="69" spans="1:11" ht="25.5">
      <c r="A69" s="6">
        <v>3521</v>
      </c>
      <c r="B69" s="7">
        <v>1</v>
      </c>
      <c r="C69" s="11" t="s">
        <v>70</v>
      </c>
      <c r="D69" s="9">
        <v>0</v>
      </c>
      <c r="E69" s="9">
        <v>5000</v>
      </c>
      <c r="F69" s="10">
        <f t="shared" si="0"/>
        <v>5000</v>
      </c>
      <c r="G69" s="9">
        <v>4779.2</v>
      </c>
      <c r="H69" s="9">
        <v>4779.2</v>
      </c>
      <c r="I69" s="9">
        <v>4779.2</v>
      </c>
      <c r="J69" s="9">
        <v>4779.2</v>
      </c>
      <c r="K69" s="9">
        <f t="shared" si="3"/>
        <v>220.80000000000018</v>
      </c>
    </row>
    <row r="70" spans="1:11" ht="25.5">
      <c r="A70" s="6">
        <v>3531</v>
      </c>
      <c r="B70" s="7">
        <v>1</v>
      </c>
      <c r="C70" s="11" t="s">
        <v>71</v>
      </c>
      <c r="D70" s="9">
        <v>0</v>
      </c>
      <c r="E70" s="9">
        <v>104205</v>
      </c>
      <c r="F70" s="10">
        <f t="shared" si="0"/>
        <v>104205</v>
      </c>
      <c r="G70" s="9">
        <v>15264.420000000002</v>
      </c>
      <c r="H70" s="9">
        <v>15264.420000000002</v>
      </c>
      <c r="I70" s="9">
        <v>15264.420000000002</v>
      </c>
      <c r="J70" s="9">
        <v>15264.420000000002</v>
      </c>
      <c r="K70" s="9">
        <f t="shared" si="3"/>
        <v>88940.58</v>
      </c>
    </row>
    <row r="71" spans="1:11">
      <c r="A71" s="6">
        <v>3551</v>
      </c>
      <c r="B71" s="7">
        <v>1</v>
      </c>
      <c r="C71" s="8" t="s">
        <v>72</v>
      </c>
      <c r="D71" s="9">
        <v>0</v>
      </c>
      <c r="E71" s="9">
        <v>150000</v>
      </c>
      <c r="F71" s="10">
        <f t="shared" si="0"/>
        <v>150000</v>
      </c>
      <c r="G71" s="9">
        <v>70233.299999999988</v>
      </c>
      <c r="H71" s="9">
        <v>70233.299999999988</v>
      </c>
      <c r="I71" s="9">
        <v>70233.299999999988</v>
      </c>
      <c r="J71" s="9">
        <v>70233.299999999988</v>
      </c>
      <c r="K71" s="9">
        <f t="shared" si="3"/>
        <v>79766.700000000012</v>
      </c>
    </row>
    <row r="72" spans="1:11">
      <c r="A72" s="6">
        <v>3581</v>
      </c>
      <c r="B72" s="7">
        <v>1</v>
      </c>
      <c r="C72" s="8" t="s">
        <v>73</v>
      </c>
      <c r="D72" s="9">
        <v>0</v>
      </c>
      <c r="E72" s="9">
        <v>30000</v>
      </c>
      <c r="F72" s="10">
        <f t="shared" si="0"/>
        <v>30000</v>
      </c>
      <c r="G72" s="9">
        <v>29878.960000000003</v>
      </c>
      <c r="H72" s="9">
        <v>29878.960000000003</v>
      </c>
      <c r="I72" s="9">
        <v>29878.960000000003</v>
      </c>
      <c r="J72" s="9">
        <v>29878.960000000003</v>
      </c>
      <c r="K72" s="9">
        <f t="shared" si="3"/>
        <v>121.03999999999724</v>
      </c>
    </row>
    <row r="73" spans="1:11">
      <c r="A73" s="6">
        <v>3591</v>
      </c>
      <c r="B73" s="7">
        <v>1</v>
      </c>
      <c r="C73" s="8" t="s">
        <v>74</v>
      </c>
      <c r="D73" s="9">
        <v>0</v>
      </c>
      <c r="E73" s="9">
        <f>2000+600000</f>
        <v>602000</v>
      </c>
      <c r="F73" s="10">
        <f t="shared" si="0"/>
        <v>602000</v>
      </c>
      <c r="G73" s="9">
        <v>0</v>
      </c>
      <c r="H73" s="9">
        <v>0</v>
      </c>
      <c r="I73" s="9">
        <v>0</v>
      </c>
      <c r="J73" s="9">
        <v>0</v>
      </c>
      <c r="K73" s="9">
        <f t="shared" si="3"/>
        <v>602000</v>
      </c>
    </row>
    <row r="74" spans="1:11" ht="38.25">
      <c r="A74" s="6">
        <v>3611</v>
      </c>
      <c r="B74" s="7">
        <v>1</v>
      </c>
      <c r="C74" s="11" t="s">
        <v>75</v>
      </c>
      <c r="D74" s="9">
        <v>0</v>
      </c>
      <c r="E74" s="9">
        <v>200000</v>
      </c>
      <c r="F74" s="10">
        <f t="shared" si="0"/>
        <v>200000</v>
      </c>
      <c r="G74" s="9">
        <v>2206.3200000000002</v>
      </c>
      <c r="H74" s="9">
        <v>2206.3200000000002</v>
      </c>
      <c r="I74" s="9">
        <v>2206.3200000000002</v>
      </c>
      <c r="J74" s="9">
        <v>2206.3200000000002</v>
      </c>
      <c r="K74" s="9">
        <f t="shared" si="3"/>
        <v>197793.68</v>
      </c>
    </row>
    <row r="75" spans="1:11">
      <c r="A75" s="6">
        <v>3711</v>
      </c>
      <c r="B75" s="7">
        <v>1</v>
      </c>
      <c r="C75" s="8" t="s">
        <v>76</v>
      </c>
      <c r="D75" s="9">
        <v>0</v>
      </c>
      <c r="E75" s="9">
        <v>120000</v>
      </c>
      <c r="F75" s="10">
        <f t="shared" si="0"/>
        <v>120000</v>
      </c>
      <c r="G75" s="9">
        <v>66738.94</v>
      </c>
      <c r="H75" s="9">
        <v>66738.94</v>
      </c>
      <c r="I75" s="9">
        <v>66738.94</v>
      </c>
      <c r="J75" s="9">
        <v>66738.94</v>
      </c>
      <c r="K75" s="9">
        <f t="shared" si="3"/>
        <v>53261.06</v>
      </c>
    </row>
    <row r="76" spans="1:11">
      <c r="A76" s="6">
        <v>3721</v>
      </c>
      <c r="B76" s="7">
        <v>1</v>
      </c>
      <c r="C76" s="8" t="s">
        <v>77</v>
      </c>
      <c r="D76" s="9">
        <v>0</v>
      </c>
      <c r="E76" s="9">
        <v>15500</v>
      </c>
      <c r="F76" s="10">
        <f t="shared" ref="F76:F91" si="5">D76+E76</f>
        <v>15500</v>
      </c>
      <c r="G76" s="9">
        <v>12722.34</v>
      </c>
      <c r="H76" s="9">
        <v>12722.34</v>
      </c>
      <c r="I76" s="9">
        <v>12722.34</v>
      </c>
      <c r="J76" s="9">
        <v>12722.34</v>
      </c>
      <c r="K76" s="9">
        <f t="shared" si="3"/>
        <v>2777.66</v>
      </c>
    </row>
    <row r="77" spans="1:11">
      <c r="A77" s="6">
        <v>3751</v>
      </c>
      <c r="B77" s="7">
        <v>1</v>
      </c>
      <c r="C77" s="8" t="s">
        <v>78</v>
      </c>
      <c r="D77" s="9">
        <v>0</v>
      </c>
      <c r="E77" s="9">
        <v>60000</v>
      </c>
      <c r="F77" s="10">
        <f t="shared" si="5"/>
        <v>60000</v>
      </c>
      <c r="G77" s="9">
        <v>52382.82</v>
      </c>
      <c r="H77" s="9">
        <v>52382.82</v>
      </c>
      <c r="I77" s="9">
        <v>52382.82</v>
      </c>
      <c r="J77" s="9">
        <v>52382.82</v>
      </c>
      <c r="K77" s="9">
        <f t="shared" si="3"/>
        <v>7617.18</v>
      </c>
    </row>
    <row r="78" spans="1:11">
      <c r="A78" s="6">
        <v>3792</v>
      </c>
      <c r="B78" s="7">
        <v>1</v>
      </c>
      <c r="C78" s="8" t="s">
        <v>79</v>
      </c>
      <c r="D78" s="9">
        <v>0</v>
      </c>
      <c r="E78" s="9">
        <f>96000+45000</f>
        <v>141000</v>
      </c>
      <c r="F78" s="10">
        <f t="shared" si="5"/>
        <v>141000</v>
      </c>
      <c r="G78" s="9">
        <v>133894.12</v>
      </c>
      <c r="H78" s="9">
        <v>133894.12</v>
      </c>
      <c r="I78" s="9">
        <v>133894.12</v>
      </c>
      <c r="J78" s="9">
        <v>133894.12</v>
      </c>
      <c r="K78" s="9">
        <f t="shared" si="3"/>
        <v>7105.8800000000047</v>
      </c>
    </row>
    <row r="79" spans="1:11">
      <c r="A79" s="6">
        <v>3831</v>
      </c>
      <c r="B79" s="7">
        <v>1</v>
      </c>
      <c r="C79" s="8" t="s">
        <v>80</v>
      </c>
      <c r="D79" s="9">
        <v>0</v>
      </c>
      <c r="E79" s="9">
        <f>70000+10000</f>
        <v>80000</v>
      </c>
      <c r="F79" s="10">
        <f t="shared" si="5"/>
        <v>80000</v>
      </c>
      <c r="G79" s="9">
        <v>78875.260000000009</v>
      </c>
      <c r="H79" s="9">
        <v>78875.260000000009</v>
      </c>
      <c r="I79" s="9">
        <v>78875.260000000009</v>
      </c>
      <c r="J79" s="9">
        <v>78875.260000000009</v>
      </c>
      <c r="K79" s="9">
        <f t="shared" si="3"/>
        <v>1124.7399999999907</v>
      </c>
    </row>
    <row r="80" spans="1:11">
      <c r="A80" s="6">
        <v>3851</v>
      </c>
      <c r="B80" s="7">
        <v>1</v>
      </c>
      <c r="C80" s="8" t="s">
        <v>81</v>
      </c>
      <c r="D80" s="9">
        <v>0</v>
      </c>
      <c r="E80" s="9">
        <f>30000+10000</f>
        <v>40000</v>
      </c>
      <c r="F80" s="10">
        <f t="shared" si="5"/>
        <v>40000</v>
      </c>
      <c r="G80" s="9">
        <v>37815</v>
      </c>
      <c r="H80" s="9">
        <v>37815</v>
      </c>
      <c r="I80" s="9">
        <v>37815</v>
      </c>
      <c r="J80" s="9">
        <v>37815</v>
      </c>
      <c r="K80" s="9">
        <f t="shared" si="3"/>
        <v>2185</v>
      </c>
    </row>
    <row r="81" spans="1:13">
      <c r="A81" s="6">
        <v>3921</v>
      </c>
      <c r="B81" s="7">
        <v>1</v>
      </c>
      <c r="C81" s="8" t="s">
        <v>82</v>
      </c>
      <c r="D81" s="9">
        <v>0</v>
      </c>
      <c r="E81" s="9">
        <f>700000-23000</f>
        <v>677000</v>
      </c>
      <c r="F81" s="10">
        <f t="shared" si="5"/>
        <v>677000</v>
      </c>
      <c r="G81" s="9">
        <v>463749.52</v>
      </c>
      <c r="H81" s="9">
        <v>463749.52</v>
      </c>
      <c r="I81" s="9">
        <v>463749.52</v>
      </c>
      <c r="J81" s="9">
        <v>463749.52</v>
      </c>
      <c r="K81" s="9">
        <f t="shared" si="3"/>
        <v>213250.47999999998</v>
      </c>
    </row>
    <row r="82" spans="1:13">
      <c r="A82" s="25"/>
      <c r="B82" s="26"/>
      <c r="C82" s="27" t="s">
        <v>83</v>
      </c>
      <c r="D82" s="28">
        <v>0</v>
      </c>
      <c r="E82" s="16">
        <f t="shared" ref="E82:J82" si="6">SUM(E52:E81)</f>
        <v>4572885</v>
      </c>
      <c r="F82" s="16">
        <f t="shared" si="6"/>
        <v>4572885</v>
      </c>
      <c r="G82" s="16">
        <f t="shared" si="6"/>
        <v>2499526.67</v>
      </c>
      <c r="H82" s="16">
        <f t="shared" si="6"/>
        <v>2499526.67</v>
      </c>
      <c r="I82" s="16">
        <f t="shared" si="6"/>
        <v>2499526.67</v>
      </c>
      <c r="J82" s="16">
        <f t="shared" si="6"/>
        <v>2499526.67</v>
      </c>
      <c r="K82" s="16">
        <f>SUM(K52:K81)</f>
        <v>2073358.3299999998</v>
      </c>
    </row>
    <row r="83" spans="1:13" ht="25.5">
      <c r="A83" s="29">
        <v>4154</v>
      </c>
      <c r="B83" s="30">
        <v>2</v>
      </c>
      <c r="C83" s="31" t="s">
        <v>84</v>
      </c>
      <c r="D83" s="32">
        <v>30000000</v>
      </c>
      <c r="E83" s="32">
        <f>5225859+26418842</f>
        <v>31644701</v>
      </c>
      <c r="F83" s="32">
        <f t="shared" si="5"/>
        <v>61644701</v>
      </c>
      <c r="G83" s="32">
        <v>61644701.289999999</v>
      </c>
      <c r="H83" s="32">
        <v>61644701</v>
      </c>
      <c r="I83" s="32">
        <v>29480234.620000001</v>
      </c>
      <c r="J83" s="32">
        <v>29480234.620000001</v>
      </c>
      <c r="K83" s="32">
        <f t="shared" si="3"/>
        <v>-0.28999999910593033</v>
      </c>
      <c r="M83" s="17"/>
    </row>
    <row r="84" spans="1:13">
      <c r="A84" s="6">
        <v>4419</v>
      </c>
      <c r="B84" s="7">
        <v>1</v>
      </c>
      <c r="C84" s="8" t="s">
        <v>85</v>
      </c>
      <c r="D84" s="9">
        <v>0</v>
      </c>
      <c r="E84" s="9">
        <v>100000</v>
      </c>
      <c r="F84" s="10">
        <f t="shared" si="5"/>
        <v>100000</v>
      </c>
      <c r="G84" s="9">
        <v>96994</v>
      </c>
      <c r="H84" s="9">
        <v>96993.52</v>
      </c>
      <c r="I84" s="9">
        <v>96993.52</v>
      </c>
      <c r="J84" s="9">
        <v>96993.52</v>
      </c>
      <c r="K84" s="9">
        <f t="shared" si="3"/>
        <v>3006</v>
      </c>
    </row>
    <row r="85" spans="1:13">
      <c r="A85" s="25"/>
      <c r="B85" s="26"/>
      <c r="C85" s="27" t="s">
        <v>86</v>
      </c>
      <c r="D85" s="16">
        <f>SUM(D83:D84)</f>
        <v>30000000</v>
      </c>
      <c r="E85" s="16">
        <f>SUM(E83:E84)</f>
        <v>31744701</v>
      </c>
      <c r="F85" s="16">
        <f t="shared" ref="F85:K85" si="7">SUM(F83:F84)</f>
        <v>61744701</v>
      </c>
      <c r="G85" s="16">
        <f t="shared" si="7"/>
        <v>61741695.289999999</v>
      </c>
      <c r="H85" s="16">
        <f t="shared" si="7"/>
        <v>61741694.520000003</v>
      </c>
      <c r="I85" s="16">
        <f t="shared" si="7"/>
        <v>29577228.140000001</v>
      </c>
      <c r="J85" s="16">
        <f t="shared" si="7"/>
        <v>29577228.140000001</v>
      </c>
      <c r="K85" s="16">
        <f t="shared" si="7"/>
        <v>3005.7100000008941</v>
      </c>
    </row>
    <row r="86" spans="1:13">
      <c r="A86" s="6">
        <v>5111</v>
      </c>
      <c r="B86" s="7">
        <v>1</v>
      </c>
      <c r="C86" s="8" t="s">
        <v>87</v>
      </c>
      <c r="D86" s="9"/>
      <c r="E86" s="9">
        <f>25000+800000</f>
        <v>825000</v>
      </c>
      <c r="F86" s="10">
        <f t="shared" si="5"/>
        <v>825000</v>
      </c>
      <c r="G86" s="9">
        <v>0</v>
      </c>
      <c r="H86" s="9">
        <v>0</v>
      </c>
      <c r="I86" s="9">
        <v>0</v>
      </c>
      <c r="J86" s="9">
        <v>0</v>
      </c>
      <c r="K86" s="9">
        <f t="shared" si="3"/>
        <v>825000</v>
      </c>
    </row>
    <row r="87" spans="1:13">
      <c r="A87" s="6">
        <v>5151</v>
      </c>
      <c r="B87" s="7">
        <v>1</v>
      </c>
      <c r="C87" s="8" t="s">
        <v>88</v>
      </c>
      <c r="D87" s="9">
        <v>0</v>
      </c>
      <c r="E87" s="9">
        <f>150000-50000</f>
        <v>100000</v>
      </c>
      <c r="F87" s="10">
        <f t="shared" si="5"/>
        <v>100000</v>
      </c>
      <c r="G87" s="9">
        <v>63278.41</v>
      </c>
      <c r="H87" s="9">
        <v>63278.41</v>
      </c>
      <c r="I87" s="9">
        <v>63278.41</v>
      </c>
      <c r="J87" s="9">
        <v>63278.41</v>
      </c>
      <c r="K87" s="9">
        <f t="shared" si="3"/>
        <v>36721.589999999997</v>
      </c>
    </row>
    <row r="88" spans="1:13">
      <c r="A88" s="6">
        <v>5191</v>
      </c>
      <c r="B88" s="7">
        <v>1</v>
      </c>
      <c r="C88" s="8" t="s">
        <v>89</v>
      </c>
      <c r="D88" s="9">
        <v>0</v>
      </c>
      <c r="E88" s="9">
        <f>5000+25000</f>
        <v>30000</v>
      </c>
      <c r="F88" s="10">
        <f t="shared" si="5"/>
        <v>30000</v>
      </c>
      <c r="G88" s="9">
        <v>1029</v>
      </c>
      <c r="H88" s="9">
        <v>1029</v>
      </c>
      <c r="I88" s="9">
        <v>1029</v>
      </c>
      <c r="J88" s="9">
        <v>1029</v>
      </c>
      <c r="K88" s="9">
        <f t="shared" si="3"/>
        <v>28971</v>
      </c>
    </row>
    <row r="89" spans="1:13">
      <c r="A89" s="6">
        <v>5651</v>
      </c>
      <c r="B89" s="7">
        <v>1</v>
      </c>
      <c r="C89" s="8" t="s">
        <v>90</v>
      </c>
      <c r="D89" s="9">
        <v>0</v>
      </c>
      <c r="E89" s="9">
        <v>25000</v>
      </c>
      <c r="F89" s="10">
        <f t="shared" si="5"/>
        <v>25000</v>
      </c>
      <c r="G89" s="9">
        <v>0</v>
      </c>
      <c r="H89" s="9">
        <v>0</v>
      </c>
      <c r="I89" s="9">
        <v>0</v>
      </c>
      <c r="J89" s="9">
        <v>0</v>
      </c>
      <c r="K89" s="9">
        <f t="shared" si="3"/>
        <v>25000</v>
      </c>
    </row>
    <row r="90" spans="1:13">
      <c r="A90" s="6">
        <v>5911</v>
      </c>
      <c r="B90" s="7">
        <v>1</v>
      </c>
      <c r="C90" s="8" t="s">
        <v>91</v>
      </c>
      <c r="D90" s="9">
        <v>0</v>
      </c>
      <c r="E90" s="9">
        <v>200000</v>
      </c>
      <c r="F90" s="10">
        <f t="shared" si="5"/>
        <v>200000</v>
      </c>
      <c r="G90" s="9">
        <v>4295.4799999999996</v>
      </c>
      <c r="H90" s="9">
        <v>4295.4799999999996</v>
      </c>
      <c r="I90" s="9">
        <v>4295.4799999999996</v>
      </c>
      <c r="J90" s="9">
        <v>4295.4799999999996</v>
      </c>
      <c r="K90" s="9">
        <f t="shared" si="3"/>
        <v>195704.52</v>
      </c>
    </row>
    <row r="91" spans="1:13">
      <c r="A91" s="6">
        <v>5971</v>
      </c>
      <c r="B91" s="7">
        <v>1</v>
      </c>
      <c r="C91" s="8" t="s">
        <v>92</v>
      </c>
      <c r="D91" s="9"/>
      <c r="E91" s="9">
        <v>40000</v>
      </c>
      <c r="F91" s="10">
        <f t="shared" si="5"/>
        <v>40000</v>
      </c>
      <c r="G91" s="9">
        <v>0</v>
      </c>
      <c r="H91" s="9">
        <v>0</v>
      </c>
      <c r="I91" s="9">
        <v>0</v>
      </c>
      <c r="J91" s="9">
        <v>0</v>
      </c>
      <c r="K91" s="9">
        <f t="shared" si="3"/>
        <v>40000</v>
      </c>
    </row>
    <row r="92" spans="1:13">
      <c r="A92" s="27"/>
      <c r="B92" s="33"/>
      <c r="C92" s="27" t="s">
        <v>93</v>
      </c>
      <c r="D92" s="16">
        <v>0</v>
      </c>
      <c r="E92" s="16">
        <f t="shared" ref="E92:K92" si="8">SUM(E86:E91)</f>
        <v>1220000</v>
      </c>
      <c r="F92" s="16">
        <f t="shared" si="8"/>
        <v>1220000</v>
      </c>
      <c r="G92" s="16">
        <f t="shared" si="8"/>
        <v>68602.89</v>
      </c>
      <c r="H92" s="16">
        <f t="shared" si="8"/>
        <v>68602.89</v>
      </c>
      <c r="I92" s="16">
        <f t="shared" si="8"/>
        <v>68602.89</v>
      </c>
      <c r="J92" s="16">
        <f t="shared" si="8"/>
        <v>68602.89</v>
      </c>
      <c r="K92" s="16">
        <f t="shared" si="8"/>
        <v>1151397.1099999999</v>
      </c>
    </row>
    <row r="93" spans="1:13">
      <c r="A93" s="15" t="s">
        <v>94</v>
      </c>
      <c r="B93" s="15"/>
      <c r="C93" s="15"/>
      <c r="D93" s="16">
        <f t="shared" ref="D93:K93" si="9">D30+D51+D82+D85+D92</f>
        <v>39981999.859999999</v>
      </c>
      <c r="E93" s="16">
        <f t="shared" si="9"/>
        <v>45835657.789999999</v>
      </c>
      <c r="F93" s="16">
        <f t="shared" si="9"/>
        <v>85817657.650000006</v>
      </c>
      <c r="G93" s="16">
        <f>G30+G51+G82+G85+G92</f>
        <v>81191950.969999999</v>
      </c>
      <c r="H93" s="16">
        <f t="shared" si="9"/>
        <v>81191950.200000003</v>
      </c>
      <c r="I93" s="16">
        <f t="shared" si="9"/>
        <v>45829038.879999995</v>
      </c>
      <c r="J93" s="16">
        <f t="shared" si="9"/>
        <v>45829038.879999995</v>
      </c>
      <c r="K93" s="16">
        <f t="shared" si="9"/>
        <v>4625706.6800000016</v>
      </c>
    </row>
    <row r="94" spans="1:13">
      <c r="K94" s="34"/>
    </row>
    <row r="100" spans="1:11">
      <c r="C100" s="35"/>
      <c r="D100" s="35"/>
      <c r="E100" s="35"/>
      <c r="F100" s="35"/>
      <c r="G100" s="35"/>
      <c r="H100" s="35"/>
      <c r="I100" s="35"/>
      <c r="J100" s="35"/>
    </row>
    <row r="101" spans="1:11">
      <c r="C101" s="35"/>
      <c r="D101" s="35"/>
      <c r="E101" s="35"/>
      <c r="F101" s="35"/>
      <c r="G101" s="35"/>
      <c r="H101" s="35"/>
      <c r="I101" s="35"/>
      <c r="J101" s="35"/>
    </row>
    <row r="102" spans="1:11">
      <c r="A102" s="36"/>
      <c r="B102" s="36"/>
      <c r="C102" s="37"/>
      <c r="D102" s="37"/>
      <c r="E102" s="37"/>
      <c r="F102" s="37"/>
      <c r="G102" s="37"/>
      <c r="H102" s="37"/>
      <c r="I102" s="37"/>
      <c r="J102" s="37"/>
      <c r="K102" s="36"/>
    </row>
    <row r="103" spans="1:11">
      <c r="A103" s="36"/>
      <c r="B103" s="36"/>
      <c r="C103" s="38"/>
      <c r="D103" s="37"/>
      <c r="E103" s="37"/>
      <c r="F103" s="37"/>
      <c r="G103" s="39"/>
      <c r="H103" s="39"/>
      <c r="I103" s="39"/>
      <c r="J103" s="39"/>
      <c r="K103" s="36"/>
    </row>
    <row r="104" spans="1:11">
      <c r="A104" s="36"/>
      <c r="B104" s="36"/>
      <c r="C104" s="38"/>
      <c r="D104" s="37"/>
      <c r="E104" s="37"/>
      <c r="F104" s="37"/>
      <c r="G104" s="39"/>
      <c r="H104" s="39"/>
      <c r="I104" s="39"/>
      <c r="J104" s="39"/>
      <c r="K104" s="36"/>
    </row>
    <row r="105" spans="1:11">
      <c r="A105" s="36"/>
      <c r="B105" s="36"/>
      <c r="C105" s="38"/>
      <c r="D105" s="37"/>
      <c r="E105" s="37"/>
      <c r="F105" s="37"/>
      <c r="G105" s="39"/>
      <c r="H105" s="39"/>
      <c r="I105" s="39"/>
      <c r="J105" s="39"/>
      <c r="K105" s="36"/>
    </row>
    <row r="106" spans="1:11">
      <c r="C106" s="35"/>
      <c r="D106" s="35"/>
      <c r="E106" s="35"/>
      <c r="F106" s="35"/>
      <c r="G106" s="35"/>
      <c r="H106" s="35"/>
      <c r="I106" s="35"/>
      <c r="J106" s="35"/>
    </row>
    <row r="107" spans="1:11">
      <c r="C107" s="35"/>
      <c r="D107" s="35"/>
      <c r="E107" s="35"/>
      <c r="F107" s="35"/>
      <c r="G107" s="35"/>
      <c r="H107" s="35"/>
      <c r="I107" s="35"/>
      <c r="J107" s="35"/>
    </row>
    <row r="108" spans="1:11">
      <c r="C108" s="35"/>
      <c r="D108" s="35"/>
      <c r="E108" s="35"/>
      <c r="F108" s="35"/>
      <c r="G108" s="35"/>
      <c r="H108" s="35"/>
      <c r="I108" s="35"/>
      <c r="J108" s="35"/>
    </row>
    <row r="109" spans="1:11">
      <c r="C109" s="35"/>
      <c r="D109" s="35"/>
      <c r="E109" s="35"/>
      <c r="F109" s="35"/>
      <c r="G109" s="35"/>
      <c r="H109" s="35"/>
      <c r="I109" s="35"/>
      <c r="J109" s="35"/>
    </row>
    <row r="110" spans="1:11">
      <c r="C110" s="35"/>
      <c r="D110" s="35"/>
      <c r="E110" s="35"/>
      <c r="F110" s="35"/>
      <c r="G110" s="35"/>
      <c r="H110" s="35"/>
      <c r="I110" s="35"/>
      <c r="J110" s="35"/>
    </row>
    <row r="111" spans="1:11">
      <c r="C111" s="35"/>
      <c r="D111" s="35"/>
      <c r="E111" s="35"/>
      <c r="F111" s="35"/>
      <c r="G111" s="35"/>
      <c r="H111" s="35"/>
      <c r="I111" s="35"/>
      <c r="J111" s="35"/>
    </row>
  </sheetData>
  <mergeCells count="6">
    <mergeCell ref="G105:J105"/>
    <mergeCell ref="A2:K2"/>
    <mergeCell ref="A4:K4"/>
    <mergeCell ref="A6:K6"/>
    <mergeCell ref="G103:J103"/>
    <mergeCell ref="G104:J104"/>
  </mergeCells>
  <printOptions horizontalCentered="1"/>
  <pageMargins left="0.11811023622047245" right="0.11811023622047245" top="0.62992125984251968" bottom="0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DE EGRESOS 2013</vt:lpstr>
      <vt:lpstr>'PRESUPUESTO DE EGRESOS 2013'!Área_de_impresión</vt:lpstr>
      <vt:lpstr>'PRESUPUESTO DE EGRESOS 2013'!Títulos_a_imprimir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epedroza</dc:creator>
  <cp:lastModifiedBy>Claudia Angelica Velasco Espinoza</cp:lastModifiedBy>
  <cp:lastPrinted>2014-01-28T18:48:35Z</cp:lastPrinted>
  <dcterms:created xsi:type="dcterms:W3CDTF">2012-01-16T22:22:56Z</dcterms:created>
  <dcterms:modified xsi:type="dcterms:W3CDTF">2016-06-02T16:51:25Z</dcterms:modified>
</cp:coreProperties>
</file>