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595" windowHeight="8700"/>
  </bookViews>
  <sheets>
    <sheet name="HACIENDA MUNICIPAL ya" sheetId="6" r:id="rId1"/>
    <sheet name="PRESIDENCIA ya" sheetId="30" r:id="rId2"/>
    <sheet name="SRIA. GENERAL ya" sheetId="31" r:id="rId3"/>
    <sheet name="OFICIALÍA MAYOR YA" sheetId="33" r:id="rId4"/>
    <sheet name="JURÍDICO YA" sheetId="35" r:id="rId5"/>
    <sheet name="COMUNICACION SOCIAL YA" sheetId="26" r:id="rId6"/>
    <sheet name="reclutamiento" sheetId="36" r:id="rId7"/>
    <sheet name="DEPORTES YA" sheetId="38" r:id="rId8"/>
    <sheet name="desarrollo rural" sheetId="40" r:id="rId9"/>
    <sheet name="CATASTRO YA" sheetId="41" r:id="rId10"/>
    <sheet name="REGISTRO CIVIL YA" sheetId="44" r:id="rId11"/>
    <sheet name="SERVICIOS PUBLICOS YA" sheetId="42" r:id="rId12"/>
  </sheets>
  <definedNames>
    <definedName name="_xlnm.Print_Area" localSheetId="0">'HACIENDA MUNICIPAL ya'!$A$1:$AQ$62</definedName>
    <definedName name="_xlnm.Print_Area" localSheetId="3">'OFICIALÍA MAYOR YA'!$A$2:$AQ$33</definedName>
    <definedName name="_xlnm.Print_Area" localSheetId="2">'SRIA. GENERAL ya'!$A$2:$AQ$38</definedName>
    <definedName name="_xlnm.Print_Titles" localSheetId="0">'HACIENDA MUNICIPAL ya'!$1:$12</definedName>
    <definedName name="_xlnm.Print_Titles" localSheetId="4">'JURÍDICO YA'!$1:$12</definedName>
    <definedName name="_xlnm.Print_Titles" localSheetId="3">'OFICIALÍA MAYOR YA'!$1:$12</definedName>
    <definedName name="_xlnm.Print_Titles" localSheetId="1">'PRESIDENCIA ya'!$1:$12</definedName>
    <definedName name="_xlnm.Print_Titles" localSheetId="2">'SRIA. GENERAL ya'!$1:$12</definedName>
  </definedNames>
  <calcPr calcId="125725"/>
</workbook>
</file>

<file path=xl/calcChain.xml><?xml version="1.0" encoding="utf-8"?>
<calcChain xmlns="http://schemas.openxmlformats.org/spreadsheetml/2006/main">
  <c r="AM21" i="42"/>
  <c r="AM45" i="44"/>
  <c r="AQ16" i="41"/>
  <c r="AN37"/>
  <c r="AQ30" i="40"/>
  <c r="AM34" i="31"/>
  <c r="AM25" i="30"/>
  <c r="AM30" i="40" l="1"/>
  <c r="AT18"/>
  <c r="AT29"/>
  <c r="AU29" s="1"/>
  <c r="AT26"/>
  <c r="AU26" s="1"/>
  <c r="AT25"/>
  <c r="AU25" s="1"/>
  <c r="AT24"/>
  <c r="AU24" s="1"/>
  <c r="AT21"/>
  <c r="AU21" s="1"/>
  <c r="AT20"/>
  <c r="AU20" s="1"/>
  <c r="AT19"/>
  <c r="AU19" s="1"/>
  <c r="AT17"/>
  <c r="AT16"/>
  <c r="AT30" l="1"/>
  <c r="AP24" i="30"/>
  <c r="AH16" i="42" l="1"/>
  <c r="AH19"/>
  <c r="AP19" s="1"/>
  <c r="AH18"/>
  <c r="AH20"/>
  <c r="AP20" s="1"/>
  <c r="AH17"/>
  <c r="V20"/>
  <c r="U20"/>
  <c r="R20"/>
  <c r="O20"/>
  <c r="AI20" s="1"/>
  <c r="K20"/>
  <c r="L20" s="1"/>
  <c r="J20"/>
  <c r="V19"/>
  <c r="U19"/>
  <c r="R19"/>
  <c r="O19"/>
  <c r="AI19" s="1"/>
  <c r="K19"/>
  <c r="L19" s="1"/>
  <c r="J19"/>
  <c r="V18"/>
  <c r="U18"/>
  <c r="R18"/>
  <c r="O18"/>
  <c r="AI18" s="1"/>
  <c r="K18"/>
  <c r="L18" s="1"/>
  <c r="J18"/>
  <c r="R17"/>
  <c r="T17" s="1"/>
  <c r="AF17" s="1"/>
  <c r="O17"/>
  <c r="AI17" s="1"/>
  <c r="K17"/>
  <c r="L17" s="1"/>
  <c r="J17"/>
  <c r="R16"/>
  <c r="T16" s="1"/>
  <c r="AF16" s="1"/>
  <c r="O16"/>
  <c r="AI16" s="1"/>
  <c r="AI21" s="1"/>
  <c r="K16"/>
  <c r="L16" s="1"/>
  <c r="J16"/>
  <c r="AP17" l="1"/>
  <c r="AP18"/>
  <c r="AP16"/>
  <c r="P18"/>
  <c r="P20"/>
  <c r="P17"/>
  <c r="P19"/>
  <c r="P16"/>
  <c r="AG16"/>
  <c r="AG17"/>
  <c r="T18"/>
  <c r="AF18" s="1"/>
  <c r="AG18" s="1"/>
  <c r="T19"/>
  <c r="AF19" s="1"/>
  <c r="AG19" s="1"/>
  <c r="AQ19" s="1"/>
  <c r="T20"/>
  <c r="AF20" s="1"/>
  <c r="AG20" s="1"/>
  <c r="AQ20" s="1"/>
  <c r="AP21" l="1"/>
  <c r="AQ17"/>
  <c r="AQ18"/>
  <c r="AQ16"/>
  <c r="AH44" i="44"/>
  <c r="AH41"/>
  <c r="AH38"/>
  <c r="AI35"/>
  <c r="AH35"/>
  <c r="AH32"/>
  <c r="AI31"/>
  <c r="AH31"/>
  <c r="AH30"/>
  <c r="AI29"/>
  <c r="AH29"/>
  <c r="AH26"/>
  <c r="AH23"/>
  <c r="AH20"/>
  <c r="AH17"/>
  <c r="AH16"/>
  <c r="V44"/>
  <c r="AF44" s="1"/>
  <c r="U44"/>
  <c r="T44"/>
  <c r="R44"/>
  <c r="O44"/>
  <c r="K44"/>
  <c r="L44" s="1"/>
  <c r="J44"/>
  <c r="V41"/>
  <c r="U41"/>
  <c r="AF41" s="1"/>
  <c r="T41"/>
  <c r="R41"/>
  <c r="O41"/>
  <c r="AI41" s="1"/>
  <c r="K41"/>
  <c r="L41" s="1"/>
  <c r="J41"/>
  <c r="V38"/>
  <c r="U38"/>
  <c r="T38"/>
  <c r="R38"/>
  <c r="O38"/>
  <c r="AI38" s="1"/>
  <c r="L38"/>
  <c r="K38"/>
  <c r="J38"/>
  <c r="V35"/>
  <c r="U35"/>
  <c r="T35"/>
  <c r="R35"/>
  <c r="O35"/>
  <c r="K35"/>
  <c r="L35" s="1"/>
  <c r="J35"/>
  <c r="V32"/>
  <c r="U32"/>
  <c r="T32"/>
  <c r="R32"/>
  <c r="O32"/>
  <c r="AI32" s="1"/>
  <c r="K32"/>
  <c r="L32" s="1"/>
  <c r="J32"/>
  <c r="V31"/>
  <c r="U31"/>
  <c r="T31"/>
  <c r="AF31" s="1"/>
  <c r="R31"/>
  <c r="O31"/>
  <c r="K31"/>
  <c r="L31" s="1"/>
  <c r="P31" s="1"/>
  <c r="J31"/>
  <c r="V30"/>
  <c r="U30"/>
  <c r="T30"/>
  <c r="R30"/>
  <c r="O30"/>
  <c r="AI30" s="1"/>
  <c r="K30"/>
  <c r="L30" s="1"/>
  <c r="J30"/>
  <c r="V29"/>
  <c r="U29"/>
  <c r="T29"/>
  <c r="AF29" s="1"/>
  <c r="R29"/>
  <c r="AG29" s="1"/>
  <c r="O29"/>
  <c r="K29"/>
  <c r="L29" s="1"/>
  <c r="J29"/>
  <c r="V26"/>
  <c r="AF26" s="1"/>
  <c r="U26"/>
  <c r="T26"/>
  <c r="R26"/>
  <c r="O26"/>
  <c r="AI26" s="1"/>
  <c r="K26"/>
  <c r="L26" s="1"/>
  <c r="J26"/>
  <c r="V23"/>
  <c r="U23"/>
  <c r="AF23" s="1"/>
  <c r="T23"/>
  <c r="R23"/>
  <c r="O23"/>
  <c r="AI23" s="1"/>
  <c r="K23"/>
  <c r="L23" s="1"/>
  <c r="J23"/>
  <c r="V20"/>
  <c r="U20"/>
  <c r="T20"/>
  <c r="R20"/>
  <c r="O20"/>
  <c r="AI20" s="1"/>
  <c r="L20"/>
  <c r="K20"/>
  <c r="J20"/>
  <c r="V17"/>
  <c r="U17"/>
  <c r="T17"/>
  <c r="R17"/>
  <c r="O17"/>
  <c r="AI17" s="1"/>
  <c r="K17"/>
  <c r="L17" s="1"/>
  <c r="J17"/>
  <c r="R16"/>
  <c r="O16"/>
  <c r="AI16" s="1"/>
  <c r="K16"/>
  <c r="L16" s="1"/>
  <c r="J16"/>
  <c r="AG23" l="1"/>
  <c r="AG26"/>
  <c r="AF30"/>
  <c r="AG30" s="1"/>
  <c r="AG41"/>
  <c r="AG44"/>
  <c r="AP16"/>
  <c r="AP20"/>
  <c r="AP26"/>
  <c r="AP30"/>
  <c r="AP32"/>
  <c r="AP38"/>
  <c r="AQ21" i="42"/>
  <c r="V16" i="44"/>
  <c r="P29"/>
  <c r="AF32"/>
  <c r="P16"/>
  <c r="AF17"/>
  <c r="AG17" s="1"/>
  <c r="AF20"/>
  <c r="AG20" s="1"/>
  <c r="P26"/>
  <c r="AG31"/>
  <c r="AF35"/>
  <c r="AF38"/>
  <c r="AG38" s="1"/>
  <c r="P44"/>
  <c r="AP17"/>
  <c r="AP23"/>
  <c r="AQ23" s="1"/>
  <c r="AP29"/>
  <c r="AQ29" s="1"/>
  <c r="AP31"/>
  <c r="AQ31" s="1"/>
  <c r="AP35"/>
  <c r="AP41"/>
  <c r="AQ41" s="1"/>
  <c r="AI24" i="42"/>
  <c r="P41" i="44"/>
  <c r="P38"/>
  <c r="P35"/>
  <c r="P32"/>
  <c r="P30"/>
  <c r="P23"/>
  <c r="P20"/>
  <c r="P17"/>
  <c r="AG32"/>
  <c r="AG35"/>
  <c r="AQ35" s="1"/>
  <c r="U16"/>
  <c r="T16"/>
  <c r="AQ38" l="1"/>
  <c r="AQ20"/>
  <c r="AQ17"/>
  <c r="AQ32"/>
  <c r="AQ30"/>
  <c r="AQ26"/>
  <c r="AF16"/>
  <c r="AI44"/>
  <c r="AP44" s="1"/>
  <c r="AQ44" s="1"/>
  <c r="AP46" l="1"/>
  <c r="AG16"/>
  <c r="AI36" i="41"/>
  <c r="AI33"/>
  <c r="AI30"/>
  <c r="AI29"/>
  <c r="AI26"/>
  <c r="AI23"/>
  <c r="AI22"/>
  <c r="AI19"/>
  <c r="AI18"/>
  <c r="AI17"/>
  <c r="AI16"/>
  <c r="S36"/>
  <c r="U36" s="1"/>
  <c r="AG36" s="1"/>
  <c r="AH36" s="1"/>
  <c r="P36"/>
  <c r="AJ36" s="1"/>
  <c r="L36"/>
  <c r="M36" s="1"/>
  <c r="K36"/>
  <c r="S33"/>
  <c r="U33" s="1"/>
  <c r="AG33" s="1"/>
  <c r="P33"/>
  <c r="AJ33" s="1"/>
  <c r="L33"/>
  <c r="M33" s="1"/>
  <c r="K33"/>
  <c r="S30"/>
  <c r="U30" s="1"/>
  <c r="AG30" s="1"/>
  <c r="P30"/>
  <c r="AJ30" s="1"/>
  <c r="AQ30" s="1"/>
  <c r="L30"/>
  <c r="M30" s="1"/>
  <c r="K30"/>
  <c r="S29"/>
  <c r="U29" s="1"/>
  <c r="AG29" s="1"/>
  <c r="P29"/>
  <c r="AJ29" s="1"/>
  <c r="L29"/>
  <c r="M29" s="1"/>
  <c r="K29"/>
  <c r="S26"/>
  <c r="U26" s="1"/>
  <c r="AG26" s="1"/>
  <c r="AH26" s="1"/>
  <c r="P26"/>
  <c r="AJ26" s="1"/>
  <c r="L26"/>
  <c r="M26" s="1"/>
  <c r="K26"/>
  <c r="S23"/>
  <c r="U23" s="1"/>
  <c r="AG23" s="1"/>
  <c r="AH23" s="1"/>
  <c r="P23"/>
  <c r="AJ23" s="1"/>
  <c r="L23"/>
  <c r="M23" s="1"/>
  <c r="K23"/>
  <c r="Z22"/>
  <c r="Y22"/>
  <c r="X22"/>
  <c r="W22"/>
  <c r="V22"/>
  <c r="S22"/>
  <c r="U22" s="1"/>
  <c r="P22"/>
  <c r="AJ22" s="1"/>
  <c r="AQ22" s="1"/>
  <c r="L22"/>
  <c r="M22" s="1"/>
  <c r="K22"/>
  <c r="S19"/>
  <c r="U19" s="1"/>
  <c r="AG19" s="1"/>
  <c r="P19"/>
  <c r="AJ19" s="1"/>
  <c r="L19"/>
  <c r="M19" s="1"/>
  <c r="K19"/>
  <c r="S18"/>
  <c r="U18" s="1"/>
  <c r="AG18" s="1"/>
  <c r="AH18" s="1"/>
  <c r="P18"/>
  <c r="AJ18" s="1"/>
  <c r="L18"/>
  <c r="M18" s="1"/>
  <c r="K18"/>
  <c r="S17"/>
  <c r="U17" s="1"/>
  <c r="AG17" s="1"/>
  <c r="AH17" s="1"/>
  <c r="P17"/>
  <c r="AJ17" s="1"/>
  <c r="L17"/>
  <c r="M17" s="1"/>
  <c r="K17"/>
  <c r="S16"/>
  <c r="U16" s="1"/>
  <c r="AG16" s="1"/>
  <c r="P16"/>
  <c r="AJ16" s="1"/>
  <c r="L16"/>
  <c r="M16" s="1"/>
  <c r="K16"/>
  <c r="AQ16" i="44" l="1"/>
  <c r="AQ46" s="1"/>
  <c r="AQ19" i="41"/>
  <c r="AR19" s="1"/>
  <c r="AR16"/>
  <c r="AJ38"/>
  <c r="AQ18"/>
  <c r="AR18" s="1"/>
  <c r="AQ26"/>
  <c r="AR26" s="1"/>
  <c r="AQ36"/>
  <c r="AQ29"/>
  <c r="AQ17"/>
  <c r="AR17" s="1"/>
  <c r="AQ23"/>
  <c r="AQ33"/>
  <c r="AR33" s="1"/>
  <c r="AR29"/>
  <c r="AR30"/>
  <c r="AR36"/>
  <c r="AG22"/>
  <c r="Q18"/>
  <c r="Q29"/>
  <c r="Q16"/>
  <c r="Q23"/>
  <c r="Q30"/>
  <c r="Q19"/>
  <c r="Q36"/>
  <c r="Q22"/>
  <c r="Q26"/>
  <c r="Q17"/>
  <c r="AH30"/>
  <c r="Q33"/>
  <c r="AH19"/>
  <c r="AH16"/>
  <c r="AH29"/>
  <c r="AH33"/>
  <c r="AH22" l="1"/>
  <c r="AR22"/>
  <c r="AR38" s="1"/>
  <c r="AQ38"/>
  <c r="AM58" i="6" l="1"/>
  <c r="AN58"/>
  <c r="AO58"/>
  <c r="AH33" i="31"/>
  <c r="AH30"/>
  <c r="AH27"/>
  <c r="AH24"/>
  <c r="AH21"/>
  <c r="AH20"/>
  <c r="AH19" i="35"/>
  <c r="AH16"/>
  <c r="AM20"/>
  <c r="AN20"/>
  <c r="AO20"/>
  <c r="AH15"/>
  <c r="AM16" i="38"/>
  <c r="AN16"/>
  <c r="AO16"/>
  <c r="AI16"/>
  <c r="AH15"/>
  <c r="AM21" i="26"/>
  <c r="AN21"/>
  <c r="AO21"/>
  <c r="AH20"/>
  <c r="AH18"/>
  <c r="AH15"/>
  <c r="AP15" s="1"/>
  <c r="AM16" i="36"/>
  <c r="AN16"/>
  <c r="AO16"/>
  <c r="AH15"/>
  <c r="AM29" i="33"/>
  <c r="AN29"/>
  <c r="AO29"/>
  <c r="AH28"/>
  <c r="AH25"/>
  <c r="AH22"/>
  <c r="AH19"/>
  <c r="AH18"/>
  <c r="AH17"/>
  <c r="AH16"/>
  <c r="AH15"/>
  <c r="AH54" i="6"/>
  <c r="AH53"/>
  <c r="AH52"/>
  <c r="AH51"/>
  <c r="AH48"/>
  <c r="AH47"/>
  <c r="AH44"/>
  <c r="AH43"/>
  <c r="AH40"/>
  <c r="AH39"/>
  <c r="AH36"/>
  <c r="AH35"/>
  <c r="AH34"/>
  <c r="AH33"/>
  <c r="AH30"/>
  <c r="AH27"/>
  <c r="AH24"/>
  <c r="AH23"/>
  <c r="AH20"/>
  <c r="AH19"/>
  <c r="AH18"/>
  <c r="AH17"/>
  <c r="AH16"/>
  <c r="AH15"/>
  <c r="AH19" i="31"/>
  <c r="AH18"/>
  <c r="AH17"/>
  <c r="AH16"/>
  <c r="AH15"/>
  <c r="AH24" i="30"/>
  <c r="AH23"/>
  <c r="AH20"/>
  <c r="AH19"/>
  <c r="AH16"/>
  <c r="AH15"/>
  <c r="AR17"/>
  <c r="AR18"/>
  <c r="AR21"/>
  <c r="AR22"/>
  <c r="J25" i="33"/>
  <c r="K25"/>
  <c r="L25" s="1"/>
  <c r="O25"/>
  <c r="AI25" s="1"/>
  <c r="AP25" s="1"/>
  <c r="AQ25" s="1"/>
  <c r="R25"/>
  <c r="U25" s="1"/>
  <c r="D33" i="31"/>
  <c r="J33"/>
  <c r="K33"/>
  <c r="L33" s="1"/>
  <c r="O33"/>
  <c r="AI33" s="1"/>
  <c r="R33"/>
  <c r="V33" s="1"/>
  <c r="R15" i="30"/>
  <c r="P33" i="31" l="1"/>
  <c r="P25" i="33"/>
  <c r="AP15" i="38"/>
  <c r="AP16" s="1"/>
  <c r="V25" i="33"/>
  <c r="W25"/>
  <c r="X25"/>
  <c r="T25"/>
  <c r="Y25"/>
  <c r="W33" i="31"/>
  <c r="AP33"/>
  <c r="AQ33" s="1"/>
  <c r="X33"/>
  <c r="T33"/>
  <c r="Y33"/>
  <c r="U33"/>
  <c r="AF25" i="33" l="1"/>
  <c r="AF33" i="31"/>
  <c r="AH30" i="40"/>
  <c r="AQ15" i="38"/>
  <c r="AQ16" s="1"/>
  <c r="AQ15" i="26"/>
  <c r="AE29" i="33"/>
  <c r="AE58" i="6"/>
  <c r="R29" i="40"/>
  <c r="Y29" s="1"/>
  <c r="O29"/>
  <c r="K29"/>
  <c r="L29" s="1"/>
  <c r="J29"/>
  <c r="R26"/>
  <c r="Y26" s="1"/>
  <c r="O26"/>
  <c r="K26"/>
  <c r="L26" s="1"/>
  <c r="J26"/>
  <c r="R25"/>
  <c r="X25" s="1"/>
  <c r="O25"/>
  <c r="K25"/>
  <c r="L25" s="1"/>
  <c r="J25"/>
  <c r="R24"/>
  <c r="Y24" s="1"/>
  <c r="O24"/>
  <c r="K24"/>
  <c r="L24" s="1"/>
  <c r="J24"/>
  <c r="R21"/>
  <c r="X21" s="1"/>
  <c r="O21"/>
  <c r="K21"/>
  <c r="L21" s="1"/>
  <c r="J21"/>
  <c r="R20"/>
  <c r="Y20" s="1"/>
  <c r="O20"/>
  <c r="K20"/>
  <c r="L20" s="1"/>
  <c r="J20"/>
  <c r="R19"/>
  <c r="Y19" s="1"/>
  <c r="O19"/>
  <c r="K19"/>
  <c r="L19" s="1"/>
  <c r="J19"/>
  <c r="R18"/>
  <c r="Y18" s="1"/>
  <c r="O18"/>
  <c r="K18"/>
  <c r="L18" s="1"/>
  <c r="J18"/>
  <c r="R17"/>
  <c r="X17" s="1"/>
  <c r="K17"/>
  <c r="L17" s="1"/>
  <c r="P17" s="1"/>
  <c r="J17"/>
  <c r="R16"/>
  <c r="Y16" s="1"/>
  <c r="K16"/>
  <c r="L16" s="1"/>
  <c r="P16" s="1"/>
  <c r="J16"/>
  <c r="R15" i="38"/>
  <c r="Y15" s="1"/>
  <c r="K15"/>
  <c r="L15" s="1"/>
  <c r="P15" s="1"/>
  <c r="J15"/>
  <c r="R15" i="36"/>
  <c r="V15" s="1"/>
  <c r="O15"/>
  <c r="AI15" s="1"/>
  <c r="K15"/>
  <c r="L15" s="1"/>
  <c r="J15"/>
  <c r="R20" i="26"/>
  <c r="V20" s="1"/>
  <c r="O20"/>
  <c r="AI20" s="1"/>
  <c r="AP20" s="1"/>
  <c r="AQ20" s="1"/>
  <c r="K20"/>
  <c r="L20" s="1"/>
  <c r="J20"/>
  <c r="R18"/>
  <c r="Y18" s="1"/>
  <c r="O18"/>
  <c r="AI18" s="1"/>
  <c r="AI21" s="1"/>
  <c r="K18"/>
  <c r="L18" s="1"/>
  <c r="J18"/>
  <c r="D18"/>
  <c r="R15"/>
  <c r="Y15" s="1"/>
  <c r="K15"/>
  <c r="L15" s="1"/>
  <c r="P15" s="1"/>
  <c r="J15"/>
  <c r="P18" i="40" l="1"/>
  <c r="P19"/>
  <c r="P20"/>
  <c r="P21"/>
  <c r="P24"/>
  <c r="P25"/>
  <c r="P26"/>
  <c r="AI16" i="36"/>
  <c r="AP15"/>
  <c r="P29" i="40"/>
  <c r="AP18" i="26"/>
  <c r="P18"/>
  <c r="P20"/>
  <c r="P15" i="36"/>
  <c r="T16" i="40"/>
  <c r="U16"/>
  <c r="V16"/>
  <c r="X16"/>
  <c r="T18"/>
  <c r="X18"/>
  <c r="T19"/>
  <c r="U19"/>
  <c r="V19"/>
  <c r="X19"/>
  <c r="U20"/>
  <c r="V20"/>
  <c r="U24"/>
  <c r="V24"/>
  <c r="T26"/>
  <c r="X26"/>
  <c r="U29"/>
  <c r="V29"/>
  <c r="T15" i="38"/>
  <c r="U15"/>
  <c r="V15"/>
  <c r="X15"/>
  <c r="T15" i="36"/>
  <c r="X15"/>
  <c r="T15" i="26"/>
  <c r="X15"/>
  <c r="T18"/>
  <c r="X18"/>
  <c r="T20"/>
  <c r="U20"/>
  <c r="X20"/>
  <c r="Y20"/>
  <c r="W25" i="40"/>
  <c r="V17"/>
  <c r="W18"/>
  <c r="V25"/>
  <c r="W26"/>
  <c r="W16"/>
  <c r="U17"/>
  <c r="Y17"/>
  <c r="V18"/>
  <c r="W19"/>
  <c r="T20"/>
  <c r="X20"/>
  <c r="U21"/>
  <c r="Y21"/>
  <c r="T24"/>
  <c r="X24"/>
  <c r="U25"/>
  <c r="Y25"/>
  <c r="V26"/>
  <c r="T29"/>
  <c r="X29"/>
  <c r="W17"/>
  <c r="W21"/>
  <c r="V21"/>
  <c r="T17"/>
  <c r="U18"/>
  <c r="W20"/>
  <c r="T21"/>
  <c r="W24"/>
  <c r="T25"/>
  <c r="U26"/>
  <c r="W29"/>
  <c r="W15" i="38"/>
  <c r="W15" i="36"/>
  <c r="U15"/>
  <c r="Y15"/>
  <c r="W15" i="26"/>
  <c r="V15"/>
  <c r="V18"/>
  <c r="W20"/>
  <c r="W18"/>
  <c r="U15"/>
  <c r="AF15" s="1"/>
  <c r="U18"/>
  <c r="AF18" s="1"/>
  <c r="AQ15" i="36" l="1"/>
  <c r="AQ16" s="1"/>
  <c r="AP16"/>
  <c r="AQ18" i="26"/>
  <c r="AQ21" s="1"/>
  <c r="AP21"/>
  <c r="AF18" i="40"/>
  <c r="AU18" s="1"/>
  <c r="AF16"/>
  <c r="AF25"/>
  <c r="AF19"/>
  <c r="AF26"/>
  <c r="AF15" i="38"/>
  <c r="AF20" i="26"/>
  <c r="AF15" i="36"/>
  <c r="AI18" s="1"/>
  <c r="AF29" i="40"/>
  <c r="AF21"/>
  <c r="AF20"/>
  <c r="AF17"/>
  <c r="AF24"/>
  <c r="AU30" l="1"/>
  <c r="K15" i="35"/>
  <c r="L15" s="1"/>
  <c r="R16"/>
  <c r="T16" s="1"/>
  <c r="R19"/>
  <c r="V19" s="1"/>
  <c r="J15"/>
  <c r="O19"/>
  <c r="AI19" s="1"/>
  <c r="AP19" s="1"/>
  <c r="AQ19" s="1"/>
  <c r="K19"/>
  <c r="L19" s="1"/>
  <c r="J19"/>
  <c r="O16"/>
  <c r="AI16" s="1"/>
  <c r="AP16" s="1"/>
  <c r="AQ16" s="1"/>
  <c r="K16"/>
  <c r="L16" s="1"/>
  <c r="J16"/>
  <c r="R15"/>
  <c r="Y15" s="1"/>
  <c r="O15"/>
  <c r="AI15" s="1"/>
  <c r="Y15" i="30"/>
  <c r="O15"/>
  <c r="AI15" s="1"/>
  <c r="K15"/>
  <c r="L15" s="1"/>
  <c r="J15"/>
  <c r="R19"/>
  <c r="Y19" s="1"/>
  <c r="W19"/>
  <c r="V19"/>
  <c r="U19"/>
  <c r="T19"/>
  <c r="O19"/>
  <c r="AI19" s="1"/>
  <c r="AP19" s="1"/>
  <c r="AQ19" s="1"/>
  <c r="K19"/>
  <c r="L19" s="1"/>
  <c r="J19"/>
  <c r="R16"/>
  <c r="Y16" s="1"/>
  <c r="O16"/>
  <c r="AI16" s="1"/>
  <c r="AP16" s="1"/>
  <c r="AQ16" s="1"/>
  <c r="K16"/>
  <c r="L16" s="1"/>
  <c r="J16"/>
  <c r="R51" i="6"/>
  <c r="Y51" s="1"/>
  <c r="O51"/>
  <c r="AI51" s="1"/>
  <c r="AP51" s="1"/>
  <c r="AQ51" s="1"/>
  <c r="K51"/>
  <c r="L51" s="1"/>
  <c r="J51"/>
  <c r="R54"/>
  <c r="Y54" s="1"/>
  <c r="R53"/>
  <c r="V53" s="1"/>
  <c r="R52"/>
  <c r="X52" s="1"/>
  <c r="R28" i="33"/>
  <c r="Y28" s="1"/>
  <c r="R22"/>
  <c r="Y22" s="1"/>
  <c r="R15"/>
  <c r="T15" s="1"/>
  <c r="D17"/>
  <c r="O28"/>
  <c r="AI28" s="1"/>
  <c r="AP28" s="1"/>
  <c r="AQ28" s="1"/>
  <c r="K28"/>
  <c r="L28" s="1"/>
  <c r="J28"/>
  <c r="O22"/>
  <c r="AI22" s="1"/>
  <c r="AP22" s="1"/>
  <c r="AQ22" s="1"/>
  <c r="K22"/>
  <c r="L22" s="1"/>
  <c r="J22"/>
  <c r="R19"/>
  <c r="X19" s="1"/>
  <c r="O19"/>
  <c r="AI19" s="1"/>
  <c r="AP19" s="1"/>
  <c r="AQ19" s="1"/>
  <c r="K19"/>
  <c r="L19" s="1"/>
  <c r="J19"/>
  <c r="D19"/>
  <c r="R18"/>
  <c r="X18" s="1"/>
  <c r="O18"/>
  <c r="AI18" s="1"/>
  <c r="AP18" s="1"/>
  <c r="AQ18" s="1"/>
  <c r="K18"/>
  <c r="L18" s="1"/>
  <c r="J18"/>
  <c r="D18"/>
  <c r="R17"/>
  <c r="X17" s="1"/>
  <c r="O17"/>
  <c r="AI17" s="1"/>
  <c r="AP17" s="1"/>
  <c r="AQ17" s="1"/>
  <c r="K17"/>
  <c r="L17" s="1"/>
  <c r="J17"/>
  <c r="R16"/>
  <c r="X16" s="1"/>
  <c r="O16"/>
  <c r="AI16" s="1"/>
  <c r="AP16" s="1"/>
  <c r="AQ16" s="1"/>
  <c r="K16"/>
  <c r="L16" s="1"/>
  <c r="J16"/>
  <c r="D16"/>
  <c r="O15"/>
  <c r="AI15" s="1"/>
  <c r="K15"/>
  <c r="L15" s="1"/>
  <c r="J15"/>
  <c r="D15"/>
  <c r="R27" i="31"/>
  <c r="X27" s="1"/>
  <c r="R21"/>
  <c r="Y21" s="1"/>
  <c r="R24"/>
  <c r="X24" s="1"/>
  <c r="V21"/>
  <c r="T21"/>
  <c r="R15"/>
  <c r="T15" s="1"/>
  <c r="K15"/>
  <c r="L15" s="1"/>
  <c r="J15"/>
  <c r="R30"/>
  <c r="V30" s="1"/>
  <c r="O30"/>
  <c r="K30"/>
  <c r="L30" s="1"/>
  <c r="J30"/>
  <c r="D30"/>
  <c r="O27"/>
  <c r="K27"/>
  <c r="L27" s="1"/>
  <c r="J27"/>
  <c r="O24"/>
  <c r="K24"/>
  <c r="L24" s="1"/>
  <c r="J24"/>
  <c r="D24"/>
  <c r="O21"/>
  <c r="K21"/>
  <c r="L21" s="1"/>
  <c r="J21"/>
  <c r="D21"/>
  <c r="R20"/>
  <c r="V20" s="1"/>
  <c r="O20"/>
  <c r="AI20" s="1"/>
  <c r="AP20" s="1"/>
  <c r="AQ20" s="1"/>
  <c r="K20"/>
  <c r="L20" s="1"/>
  <c r="J20"/>
  <c r="D20"/>
  <c r="R19"/>
  <c r="X19" s="1"/>
  <c r="O19"/>
  <c r="AI19" s="1"/>
  <c r="AP19" s="1"/>
  <c r="AQ19" s="1"/>
  <c r="K19"/>
  <c r="L19" s="1"/>
  <c r="J19"/>
  <c r="D19"/>
  <c r="R18"/>
  <c r="X18" s="1"/>
  <c r="O18"/>
  <c r="AI18" s="1"/>
  <c r="AP18" s="1"/>
  <c r="AQ18" s="1"/>
  <c r="K18"/>
  <c r="L18" s="1"/>
  <c r="J18"/>
  <c r="D18"/>
  <c r="R17"/>
  <c r="V17" s="1"/>
  <c r="O17"/>
  <c r="AI17" s="1"/>
  <c r="AP17" s="1"/>
  <c r="AQ17" s="1"/>
  <c r="K17"/>
  <c r="L17" s="1"/>
  <c r="J17"/>
  <c r="D17"/>
  <c r="R16"/>
  <c r="V16" s="1"/>
  <c r="O16"/>
  <c r="AI16" s="1"/>
  <c r="AP16" s="1"/>
  <c r="AQ16" s="1"/>
  <c r="K16"/>
  <c r="L16" s="1"/>
  <c r="J16"/>
  <c r="D16"/>
  <c r="Y15"/>
  <c r="O15"/>
  <c r="AI15" s="1"/>
  <c r="D15"/>
  <c r="U20" i="30"/>
  <c r="R20"/>
  <c r="Y20" s="1"/>
  <c r="W20"/>
  <c r="V20"/>
  <c r="T20"/>
  <c r="R24"/>
  <c r="T24" s="1"/>
  <c r="R23"/>
  <c r="T23" s="1"/>
  <c r="Y23"/>
  <c r="X23"/>
  <c r="W23"/>
  <c r="V23"/>
  <c r="U23"/>
  <c r="O23"/>
  <c r="K23"/>
  <c r="L23" s="1"/>
  <c r="J24"/>
  <c r="J23"/>
  <c r="J20"/>
  <c r="K16" i="6"/>
  <c r="K20" i="30"/>
  <c r="L20" s="1"/>
  <c r="K24"/>
  <c r="L24" s="1"/>
  <c r="R48" i="6"/>
  <c r="T48" s="1"/>
  <c r="Y24" i="30"/>
  <c r="X24"/>
  <c r="W24"/>
  <c r="V24"/>
  <c r="U24"/>
  <c r="O24"/>
  <c r="O20"/>
  <c r="R57" i="6"/>
  <c r="T57" s="1"/>
  <c r="O36"/>
  <c r="AI36" s="1"/>
  <c r="AP36" s="1"/>
  <c r="AQ36" s="1"/>
  <c r="R34"/>
  <c r="V34" s="1"/>
  <c r="R47"/>
  <c r="X47" s="1"/>
  <c r="J17"/>
  <c r="J15"/>
  <c r="J16"/>
  <c r="J57"/>
  <c r="K57"/>
  <c r="R15"/>
  <c r="T15" s="1"/>
  <c r="R16"/>
  <c r="V16" s="1"/>
  <c r="R17"/>
  <c r="X17" s="1"/>
  <c r="R18"/>
  <c r="Y18" s="1"/>
  <c r="R19"/>
  <c r="W19" s="1"/>
  <c r="R20"/>
  <c r="V20" s="1"/>
  <c r="R24"/>
  <c r="Y24" s="1"/>
  <c r="R23"/>
  <c r="W23" s="1"/>
  <c r="R27"/>
  <c r="Y27" s="1"/>
  <c r="R30"/>
  <c r="U30" s="1"/>
  <c r="R35"/>
  <c r="W35" s="1"/>
  <c r="R36"/>
  <c r="W36" s="1"/>
  <c r="R33"/>
  <c r="V33" s="1"/>
  <c r="R40"/>
  <c r="Y40" s="1"/>
  <c r="R39"/>
  <c r="W39" s="1"/>
  <c r="R43"/>
  <c r="Y43" s="1"/>
  <c r="R44"/>
  <c r="W44" s="1"/>
  <c r="D47"/>
  <c r="D48"/>
  <c r="D44"/>
  <c r="D43"/>
  <c r="D39"/>
  <c r="D40"/>
  <c r="D33"/>
  <c r="D36"/>
  <c r="D34"/>
  <c r="J54"/>
  <c r="J53"/>
  <c r="J52"/>
  <c r="J30"/>
  <c r="J47"/>
  <c r="J48"/>
  <c r="J44"/>
  <c r="J43"/>
  <c r="J39"/>
  <c r="J40"/>
  <c r="J33"/>
  <c r="J36"/>
  <c r="J34"/>
  <c r="J35"/>
  <c r="J27"/>
  <c r="J23"/>
  <c r="J24"/>
  <c r="J18"/>
  <c r="J19"/>
  <c r="J20"/>
  <c r="D19"/>
  <c r="D17"/>
  <c r="D35"/>
  <c r="D30"/>
  <c r="D27"/>
  <c r="D23"/>
  <c r="D24"/>
  <c r="D16"/>
  <c r="D18"/>
  <c r="D20"/>
  <c r="D15"/>
  <c r="K15"/>
  <c r="L15" s="1"/>
  <c r="P30" i="31" l="1"/>
  <c r="W21"/>
  <c r="AI20" i="35"/>
  <c r="AP15"/>
  <c r="AP27" i="31"/>
  <c r="AQ27" s="1"/>
  <c r="AI27"/>
  <c r="AI30"/>
  <c r="AP30" s="1"/>
  <c r="AQ30" s="1"/>
  <c r="P18"/>
  <c r="AI21"/>
  <c r="AP21" s="1"/>
  <c r="AQ21" s="1"/>
  <c r="AI24"/>
  <c r="AP24" s="1"/>
  <c r="AQ24" s="1"/>
  <c r="AP15" i="30"/>
  <c r="AI20"/>
  <c r="AI25" s="1"/>
  <c r="AI29" i="33"/>
  <c r="AP15"/>
  <c r="Y16" i="35"/>
  <c r="P22" i="33"/>
  <c r="X15"/>
  <c r="AP15" i="31"/>
  <c r="X21"/>
  <c r="U21"/>
  <c r="AR23" i="30"/>
  <c r="AI23"/>
  <c r="AP23" s="1"/>
  <c r="AQ23" s="1"/>
  <c r="AR24"/>
  <c r="AI24"/>
  <c r="AQ24" s="1"/>
  <c r="U19" i="35"/>
  <c r="W19"/>
  <c r="X19"/>
  <c r="Y19"/>
  <c r="T19"/>
  <c r="W22" i="33"/>
  <c r="X22"/>
  <c r="Y48" i="6"/>
  <c r="T53"/>
  <c r="V54"/>
  <c r="T20" i="31"/>
  <c r="U27"/>
  <c r="W27"/>
  <c r="Y27"/>
  <c r="U16"/>
  <c r="P24"/>
  <c r="P27"/>
  <c r="AF21"/>
  <c r="T27"/>
  <c r="V27"/>
  <c r="P16" i="35"/>
  <c r="P15"/>
  <c r="P19"/>
  <c r="W15"/>
  <c r="W16"/>
  <c r="V15"/>
  <c r="V16"/>
  <c r="T15"/>
  <c r="X15"/>
  <c r="X16"/>
  <c r="U15"/>
  <c r="U16"/>
  <c r="P17" i="33"/>
  <c r="T22"/>
  <c r="W28"/>
  <c r="V16" i="30"/>
  <c r="U16"/>
  <c r="X20"/>
  <c r="AF20" s="1"/>
  <c r="P15"/>
  <c r="W15"/>
  <c r="T15"/>
  <c r="X15"/>
  <c r="V15"/>
  <c r="U15"/>
  <c r="P19"/>
  <c r="X19"/>
  <c r="AF19" s="1"/>
  <c r="P16"/>
  <c r="T16"/>
  <c r="X16"/>
  <c r="W16"/>
  <c r="U54" i="6"/>
  <c r="Z18"/>
  <c r="P51"/>
  <c r="V51"/>
  <c r="Y53"/>
  <c r="U51"/>
  <c r="Z15"/>
  <c r="Y15"/>
  <c r="Z19"/>
  <c r="Z17"/>
  <c r="U53"/>
  <c r="X54"/>
  <c r="X53"/>
  <c r="Z20"/>
  <c r="Z16"/>
  <c r="V52"/>
  <c r="T54"/>
  <c r="T51"/>
  <c r="X51"/>
  <c r="W51"/>
  <c r="W54"/>
  <c r="W53"/>
  <c r="W52"/>
  <c r="U52"/>
  <c r="Y52"/>
  <c r="T52"/>
  <c r="T28" i="33"/>
  <c r="X28"/>
  <c r="V28"/>
  <c r="U28"/>
  <c r="V22"/>
  <c r="U22"/>
  <c r="P28"/>
  <c r="P18"/>
  <c r="P16"/>
  <c r="P15"/>
  <c r="P19"/>
  <c r="W16"/>
  <c r="W17"/>
  <c r="W18"/>
  <c r="U15"/>
  <c r="Y15"/>
  <c r="U16"/>
  <c r="Y16"/>
  <c r="U17"/>
  <c r="Y17"/>
  <c r="U18"/>
  <c r="Y18"/>
  <c r="U19"/>
  <c r="Y19"/>
  <c r="W15"/>
  <c r="W19"/>
  <c r="V15"/>
  <c r="V16"/>
  <c r="V17"/>
  <c r="V18"/>
  <c r="V19"/>
  <c r="T16"/>
  <c r="T17"/>
  <c r="T18"/>
  <c r="T19"/>
  <c r="P20" i="31"/>
  <c r="P17"/>
  <c r="P16"/>
  <c r="P15"/>
  <c r="Y30"/>
  <c r="X30"/>
  <c r="U30"/>
  <c r="T30"/>
  <c r="V15"/>
  <c r="W30"/>
  <c r="U20"/>
  <c r="X15"/>
  <c r="P21"/>
  <c r="Y16"/>
  <c r="U19"/>
  <c r="T17"/>
  <c r="V19"/>
  <c r="P19"/>
  <c r="X17"/>
  <c r="T19"/>
  <c r="Y19"/>
  <c r="Y20"/>
  <c r="W15"/>
  <c r="T16"/>
  <c r="X16"/>
  <c r="U17"/>
  <c r="Y17"/>
  <c r="V18"/>
  <c r="W19"/>
  <c r="X20"/>
  <c r="V24"/>
  <c r="W18"/>
  <c r="W24"/>
  <c r="W16"/>
  <c r="U18"/>
  <c r="Y18"/>
  <c r="W20"/>
  <c r="U24"/>
  <c r="Y24"/>
  <c r="U15"/>
  <c r="W17"/>
  <c r="T18"/>
  <c r="T24"/>
  <c r="AF23" i="30"/>
  <c r="P23"/>
  <c r="W57" i="6"/>
  <c r="V57"/>
  <c r="U57"/>
  <c r="AF24" i="30"/>
  <c r="V47" i="6"/>
  <c r="T39"/>
  <c r="T20"/>
  <c r="T17"/>
  <c r="T47"/>
  <c r="T16"/>
  <c r="T19"/>
  <c r="T44"/>
  <c r="T18"/>
  <c r="P20" i="30"/>
  <c r="P24"/>
  <c r="Y44" i="6"/>
  <c r="T33"/>
  <c r="W24"/>
  <c r="T34"/>
  <c r="X33"/>
  <c r="Y35"/>
  <c r="U44"/>
  <c r="W27"/>
  <c r="U35"/>
  <c r="U39"/>
  <c r="X19"/>
  <c r="V18"/>
  <c r="W17"/>
  <c r="Y23"/>
  <c r="U23"/>
  <c r="W40"/>
  <c r="Y39"/>
  <c r="W48"/>
  <c r="U20"/>
  <c r="U16"/>
  <c r="W30"/>
  <c r="Y36"/>
  <c r="U19"/>
  <c r="W20"/>
  <c r="W16"/>
  <c r="V17"/>
  <c r="X18"/>
  <c r="Y19"/>
  <c r="T24"/>
  <c r="X24"/>
  <c r="V23"/>
  <c r="T27"/>
  <c r="X27"/>
  <c r="X30"/>
  <c r="T30"/>
  <c r="V35"/>
  <c r="W34"/>
  <c r="V36"/>
  <c r="U33"/>
  <c r="Y33"/>
  <c r="T40"/>
  <c r="X40"/>
  <c r="V39"/>
  <c r="T43"/>
  <c r="X43"/>
  <c r="V44"/>
  <c r="X48"/>
  <c r="W47"/>
  <c r="Y16"/>
  <c r="U36"/>
  <c r="U17"/>
  <c r="W18"/>
  <c r="V19"/>
  <c r="X20"/>
  <c r="X16"/>
  <c r="Y17"/>
  <c r="V24"/>
  <c r="T23"/>
  <c r="X23"/>
  <c r="V27"/>
  <c r="V30"/>
  <c r="T35"/>
  <c r="X35"/>
  <c r="U34"/>
  <c r="Y34"/>
  <c r="X36"/>
  <c r="W33"/>
  <c r="T36"/>
  <c r="V40"/>
  <c r="X39"/>
  <c r="V43"/>
  <c r="X44"/>
  <c r="V48"/>
  <c r="U47"/>
  <c r="Y47"/>
  <c r="Y20"/>
  <c r="W43"/>
  <c r="U18"/>
  <c r="U24"/>
  <c r="U27"/>
  <c r="Y30"/>
  <c r="X34"/>
  <c r="U40"/>
  <c r="U43"/>
  <c r="U48"/>
  <c r="Y57"/>
  <c r="X57"/>
  <c r="O33"/>
  <c r="AI33" s="1"/>
  <c r="AP33" s="1"/>
  <c r="AQ33" s="1"/>
  <c r="K33"/>
  <c r="L33" s="1"/>
  <c r="AQ15" i="35" l="1"/>
  <c r="AQ20" s="1"/>
  <c r="AP20"/>
  <c r="AQ15" i="33"/>
  <c r="AQ29" s="1"/>
  <c r="AP29"/>
  <c r="AQ15" i="31"/>
  <c r="AQ34" s="1"/>
  <c r="AP34"/>
  <c r="AQ15" i="30"/>
  <c r="AI34" i="31"/>
  <c r="AP20" i="30"/>
  <c r="AQ20" s="1"/>
  <c r="AQ25" s="1"/>
  <c r="AF16" i="33"/>
  <c r="AF57" i="6"/>
  <c r="AF19" i="35"/>
  <c r="AF17" i="33"/>
  <c r="AF18"/>
  <c r="AF19"/>
  <c r="AF15"/>
  <c r="AF54" i="6"/>
  <c r="AF15" i="31"/>
  <c r="AF27"/>
  <c r="AR20" i="30"/>
  <c r="AF28" i="33"/>
  <c r="AF22"/>
  <c r="AF15" i="35"/>
  <c r="AF51" i="6"/>
  <c r="AF16" i="35"/>
  <c r="AF15" i="30"/>
  <c r="AF16"/>
  <c r="AF53" i="6"/>
  <c r="AF52"/>
  <c r="AF30" i="31"/>
  <c r="AF19"/>
  <c r="AF16"/>
  <c r="AF24"/>
  <c r="AF17"/>
  <c r="AF18"/>
  <c r="AF20"/>
  <c r="AF16" i="6"/>
  <c r="AF18"/>
  <c r="AF27"/>
  <c r="AF17"/>
  <c r="AF30"/>
  <c r="U15"/>
  <c r="W15"/>
  <c r="V15"/>
  <c r="X15"/>
  <c r="AF20"/>
  <c r="AF33"/>
  <c r="AF19"/>
  <c r="P33"/>
  <c r="AP25" i="30" l="1"/>
  <c r="AI31" i="33"/>
  <c r="AI27" i="30"/>
  <c r="AI36" i="31"/>
  <c r="AR16" i="30"/>
  <c r="AR19"/>
  <c r="AF15" i="6"/>
  <c r="O57"/>
  <c r="AP57" s="1"/>
  <c r="AQ57" s="1"/>
  <c r="L57"/>
  <c r="P57" l="1"/>
  <c r="AR15" i="30" l="1"/>
  <c r="K36" i="6"/>
  <c r="L36" s="1"/>
  <c r="P36" s="1"/>
  <c r="O34"/>
  <c r="AI34" s="1"/>
  <c r="AP34" s="1"/>
  <c r="AQ34" s="1"/>
  <c r="K34"/>
  <c r="L34" s="1"/>
  <c r="O39"/>
  <c r="AI39" s="1"/>
  <c r="K39"/>
  <c r="L39" s="1"/>
  <c r="O54"/>
  <c r="AI54" s="1"/>
  <c r="AP54" s="1"/>
  <c r="AQ54" s="1"/>
  <c r="K54"/>
  <c r="L54" s="1"/>
  <c r="O23"/>
  <c r="AI23" s="1"/>
  <c r="AP23" s="1"/>
  <c r="AQ23" s="1"/>
  <c r="K23"/>
  <c r="L23" s="1"/>
  <c r="O24"/>
  <c r="AI24" s="1"/>
  <c r="AP24" s="1"/>
  <c r="AQ24" s="1"/>
  <c r="K24"/>
  <c r="L24" s="1"/>
  <c r="O53"/>
  <c r="AI53" s="1"/>
  <c r="AP53" s="1"/>
  <c r="AQ53" s="1"/>
  <c r="K53"/>
  <c r="L53" s="1"/>
  <c r="O40"/>
  <c r="AI40" s="1"/>
  <c r="AP40" s="1"/>
  <c r="AQ40" s="1"/>
  <c r="K40"/>
  <c r="L40" s="1"/>
  <c r="O35"/>
  <c r="AI35" s="1"/>
  <c r="AP35" s="1"/>
  <c r="AQ35" s="1"/>
  <c r="K35"/>
  <c r="L35" s="1"/>
  <c r="O52"/>
  <c r="AI52" s="1"/>
  <c r="AP52" s="1"/>
  <c r="AQ52" s="1"/>
  <c r="K52"/>
  <c r="L52" s="1"/>
  <c r="O44"/>
  <c r="AI44" s="1"/>
  <c r="AP44" s="1"/>
  <c r="AQ44" s="1"/>
  <c r="K44"/>
  <c r="L44" s="1"/>
  <c r="O30"/>
  <c r="AI30" s="1"/>
  <c r="AP30" s="1"/>
  <c r="AQ30" s="1"/>
  <c r="K30"/>
  <c r="L30" s="1"/>
  <c r="O43"/>
  <c r="AI43" s="1"/>
  <c r="AP43" s="1"/>
  <c r="AQ43" s="1"/>
  <c r="K43"/>
  <c r="L43" s="1"/>
  <c r="O47"/>
  <c r="AI47" s="1"/>
  <c r="AP47" s="1"/>
  <c r="AQ47" s="1"/>
  <c r="K47"/>
  <c r="L47" s="1"/>
  <c r="O48"/>
  <c r="AI48" s="1"/>
  <c r="AP48" s="1"/>
  <c r="K48"/>
  <c r="L48" s="1"/>
  <c r="K27"/>
  <c r="L27" s="1"/>
  <c r="O27"/>
  <c r="AI27" s="1"/>
  <c r="AP27" s="1"/>
  <c r="AQ27" s="1"/>
  <c r="L16"/>
  <c r="O20"/>
  <c r="AI20" s="1"/>
  <c r="AP20" s="1"/>
  <c r="AQ20" s="1"/>
  <c r="K20"/>
  <c r="L20" s="1"/>
  <c r="O19"/>
  <c r="AI19" s="1"/>
  <c r="AP19" s="1"/>
  <c r="AQ19" s="1"/>
  <c r="K19"/>
  <c r="L19" s="1"/>
  <c r="O18"/>
  <c r="AI18" s="1"/>
  <c r="AP18" s="1"/>
  <c r="AQ18" s="1"/>
  <c r="K18"/>
  <c r="L18" s="1"/>
  <c r="O17"/>
  <c r="AI17" s="1"/>
  <c r="AP17" s="1"/>
  <c r="AQ17" s="1"/>
  <c r="K17"/>
  <c r="L17" s="1"/>
  <c r="O16"/>
  <c r="AI16" s="1"/>
  <c r="AP16" s="1"/>
  <c r="AQ16" s="1"/>
  <c r="O15"/>
  <c r="AI15" s="1"/>
  <c r="AP15" s="1"/>
  <c r="AQ15" l="1"/>
  <c r="AP39"/>
  <c r="AP58" s="1"/>
  <c r="AI58"/>
  <c r="P39"/>
  <c r="AF48"/>
  <c r="AF40"/>
  <c r="P15"/>
  <c r="P27"/>
  <c r="AF47"/>
  <c r="AF44"/>
  <c r="AF43"/>
  <c r="AF35"/>
  <c r="AF23"/>
  <c r="AF34"/>
  <c r="AF36"/>
  <c r="AF24"/>
  <c r="AF39"/>
  <c r="P18"/>
  <c r="P16"/>
  <c r="P20"/>
  <c r="P17"/>
  <c r="P19"/>
  <c r="P34"/>
  <c r="P54"/>
  <c r="P23"/>
  <c r="P24"/>
  <c r="P53"/>
  <c r="P40"/>
  <c r="P35"/>
  <c r="P52"/>
  <c r="P44"/>
  <c r="P30"/>
  <c r="P43"/>
  <c r="P47"/>
  <c r="P48"/>
  <c r="AQ39" l="1"/>
  <c r="AQ58" s="1"/>
</calcChain>
</file>

<file path=xl/comments1.xml><?xml version="1.0" encoding="utf-8"?>
<comments xmlns="http://schemas.openxmlformats.org/spreadsheetml/2006/main">
  <authors>
    <author>SERVIDOR</author>
  </authors>
  <commentList>
    <comment ref="M11" authorId="0">
      <text>
        <r>
          <rPr>
            <sz val="9"/>
            <color indexed="81"/>
            <rFont val="Tahoma"/>
            <family val="2"/>
          </rPr>
          <t xml:space="preserve">de
</t>
        </r>
      </text>
    </comment>
  </commentList>
</comments>
</file>

<file path=xl/sharedStrings.xml><?xml version="1.0" encoding="utf-8"?>
<sst xmlns="http://schemas.openxmlformats.org/spreadsheetml/2006/main" count="1204" uniqueCount="291">
  <si>
    <t>DESCRIPCION DEL BIEN</t>
  </si>
  <si>
    <t>IMPORTE</t>
  </si>
  <si>
    <t>SALDO POR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</si>
  <si>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</si>
  <si>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</si>
  <si>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</si>
  <si>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</si>
  <si>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</si>
  <si>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</si>
  <si>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</si>
  <si>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</si>
  <si>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</si>
  <si>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</si>
  <si>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</si>
  <si>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</si>
  <si>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DEP'N. EJERC.</t>
  </si>
  <si>
    <t>I N P C</t>
  </si>
  <si>
    <t>FACTOR</t>
  </si>
  <si>
    <t>DEP. ANUAL</t>
  </si>
  <si>
    <t>ADQ.</t>
  </si>
  <si>
    <t>DEDUCIR</t>
  </si>
  <si>
    <t>1ra. MITAD</t>
  </si>
  <si>
    <t>MES  ADQ.</t>
  </si>
  <si>
    <t>DE  ACT.</t>
  </si>
  <si>
    <t>ACTUALIZ.</t>
  </si>
  <si>
    <t>EQUIPO DE COMPUTO</t>
  </si>
  <si>
    <t>TELEFONO, CELULAR</t>
  </si>
  <si>
    <t>MUNICIPIO DE PIHUAMO, JALISCO</t>
  </si>
  <si>
    <t>ENFRIADOR BLANCO/AZUL</t>
  </si>
  <si>
    <t>MESES DE USO AL 31-DIC-13</t>
  </si>
  <si>
    <t>FRIGOBAR BLANCO LG</t>
  </si>
  <si>
    <t>TELEFONO NORTEL NETWORKS</t>
  </si>
  <si>
    <t xml:space="preserve">MONITOR, TECLADO Y MOUSE NEGRO Y BLANCO </t>
  </si>
  <si>
    <t>CPU NEGRO DELL</t>
  </si>
  <si>
    <t>REGULADOR NEGRO TRIPP LITTE</t>
  </si>
  <si>
    <t>CPU NEGRO THINKSTATIÓN</t>
  </si>
  <si>
    <t xml:space="preserve">MONITOR, TECLADO Y MOUSE NEGRO </t>
  </si>
  <si>
    <t>REGULADOR ISB</t>
  </si>
  <si>
    <t>BOCINAS NEGRO</t>
  </si>
  <si>
    <t>MESA METAL/MADERA</t>
  </si>
  <si>
    <t>COMPUTADORA NEGRO LENOVO</t>
  </si>
  <si>
    <t>REGULADOR NEGRO/GRIS</t>
  </si>
  <si>
    <t>IMPRESORA BLANCO/NEGRO HP</t>
  </si>
  <si>
    <t>CPU NEGRO LENOVO</t>
  </si>
  <si>
    <t>ESCRITORIO MADERA</t>
  </si>
  <si>
    <t>ESCRITORIO DE MADERA</t>
  </si>
  <si>
    <t>REGULADOR NEGRO TRIPP-LITE</t>
  </si>
  <si>
    <t>CPU NEGRO/GRIS MICRO STAR</t>
  </si>
  <si>
    <t>ARCHIVERO 4 GAVETAS METALICO</t>
  </si>
  <si>
    <t>VENTILADOR DE TECHO 5 ASPAS, 4 TULIPANES MADERA</t>
  </si>
  <si>
    <t>TELEFONO NEGRO NORTEL NETWORKS</t>
  </si>
  <si>
    <t>ARCHIVERO METALICO 3 CAJONES</t>
  </si>
  <si>
    <t>LICENCIA SOFTWARE CONTABLE 5 LICENCIAS</t>
  </si>
  <si>
    <t xml:space="preserve">COMPUTADORA FLATRON NEGRO </t>
  </si>
  <si>
    <t>SUMADORA BEIGE ROYAL</t>
  </si>
  <si>
    <t>ESCRITORIO MADERA/GRIS FABRICAM</t>
  </si>
  <si>
    <t>CPU DUAL CORE</t>
  </si>
  <si>
    <t>MONITOR NEGRO OPTIQUEST</t>
  </si>
  <si>
    <t>CPU NEGRO DUAL CORE</t>
  </si>
  <si>
    <t>IMPRESORA NEGRO HP 1020</t>
  </si>
  <si>
    <t xml:space="preserve">ESCRITORIO </t>
  </si>
  <si>
    <t>ARCHIVERO DE 4 GAVETAS</t>
  </si>
  <si>
    <t>VENTILADOR DE TECHO 5 ASPAS, 4 FOCOS MADERA</t>
  </si>
  <si>
    <t>SILLA SECRETARIAL DE TELA NEGRO</t>
  </si>
  <si>
    <t xml:space="preserve">REGULADOR TRIPP-LITE </t>
  </si>
  <si>
    <t xml:space="preserve">SILLA SECRETARIAL DE PIEL NEGRO </t>
  </si>
  <si>
    <t>SILLA ALTA TIPO CAJERO DIT RIQUIEZ NEGRO</t>
  </si>
  <si>
    <t>SUMADORA GRIS OLIVETTI</t>
  </si>
  <si>
    <t>CPU NEGRO THINK STATION</t>
  </si>
  <si>
    <t>CPU NEGRO LG</t>
  </si>
  <si>
    <t>PORCENTAJE</t>
  </si>
  <si>
    <t>FECHA DE ADQUISICIÓN</t>
  </si>
  <si>
    <t>CUENTA CONTABLE</t>
  </si>
  <si>
    <t>1241-113-101-018-01</t>
  </si>
  <si>
    <t>1241-110-101-018-01</t>
  </si>
  <si>
    <t>1250-ACTIVOS INTANGIBLES</t>
  </si>
  <si>
    <t>1254-LICENCIAS</t>
  </si>
  <si>
    <t>1254-101-101-018-01</t>
  </si>
  <si>
    <t>DEP. AL 31 DE DIC. 2013</t>
  </si>
  <si>
    <t>VALOR ACTUAL</t>
  </si>
  <si>
    <t>DEL BIEN</t>
  </si>
  <si>
    <t>1241-MOBILIARIO Y EQUIPO DE ADMINISTRACIÓN</t>
  </si>
  <si>
    <t>1241-101 EQUIPO DE COMPUTO</t>
  </si>
  <si>
    <t>1241-101-101-018-01</t>
  </si>
  <si>
    <t>1241-105-101-015-06</t>
  </si>
  <si>
    <t>1241-MOBILIARIO Y EQUIPO DE ADMINISTRACIÓN/OTROS</t>
  </si>
  <si>
    <t>1241-113-101-018-06</t>
  </si>
  <si>
    <t>1241-106-101-018-01</t>
  </si>
  <si>
    <t>PORTAPAPELES NEGRO</t>
  </si>
  <si>
    <t>1241-110-101-018-06</t>
  </si>
  <si>
    <t>1241-107-101-018-05</t>
  </si>
  <si>
    <t>1241-108-101-018-05</t>
  </si>
  <si>
    <t>1241-107-101-018-01</t>
  </si>
  <si>
    <t>1241-115-101-018-06</t>
  </si>
  <si>
    <t>1241-103-101-018-06</t>
  </si>
  <si>
    <t>1241-103-101-018-01</t>
  </si>
  <si>
    <t>1241-105-TELEFONO, CELULAR</t>
  </si>
  <si>
    <t>1241-106-PORTAPAPELES</t>
  </si>
  <si>
    <t>1241-115-IMPRESORAS</t>
  </si>
  <si>
    <t>VIDA ÚTIL</t>
  </si>
  <si>
    <t>EN MESES</t>
  </si>
  <si>
    <t>1241-108-SUMADORA</t>
  </si>
  <si>
    <t>IMPRESORA BEIGE HP 1020</t>
  </si>
  <si>
    <t>1241-103-ESCRITORIO</t>
  </si>
  <si>
    <t>1241-107-SILLA SECRETARIAL</t>
  </si>
  <si>
    <t>PORTAPAPELES</t>
  </si>
  <si>
    <t>ARCHIVEROS</t>
  </si>
  <si>
    <t>VENTILADORES</t>
  </si>
  <si>
    <t>SUMADORAS</t>
  </si>
  <si>
    <t>SILLAS SECRETARIALES</t>
  </si>
  <si>
    <t>IMPRESORAS</t>
  </si>
  <si>
    <t>ESCRITORIOS</t>
  </si>
  <si>
    <t>1241-101-101-018-04</t>
  </si>
  <si>
    <t>1241-115-101-018-01</t>
  </si>
  <si>
    <t>IMPRESORA GRIS EPSON LX-300</t>
  </si>
  <si>
    <t>1241-108-101-018-01</t>
  </si>
  <si>
    <t>1241-110-ARCHIVEROS</t>
  </si>
  <si>
    <t>1241-107-101-018-04</t>
  </si>
  <si>
    <t>LICENCIAS</t>
  </si>
  <si>
    <t>1241-113-ELECTRODOMÉSTICOS/VENTILADORES</t>
  </si>
  <si>
    <t>1241-103-MUEBLES DE OFICINA Y ESTANTERÍA</t>
  </si>
  <si>
    <t>MESA DE COMPUTADORA DESK DL-017</t>
  </si>
  <si>
    <t>1241-103-101-002-01</t>
  </si>
  <si>
    <t>1241-107-101-002-01</t>
  </si>
  <si>
    <t>1241-107-SILLAS SECRETARIALES</t>
  </si>
  <si>
    <t>SILLA SECRETARIAL</t>
  </si>
  <si>
    <t>1241-113-ELECTRODOMÉSTICOS</t>
  </si>
  <si>
    <t>ENFRIADORES/FRIGOBAR</t>
  </si>
  <si>
    <t>1241-113-101-002-01</t>
  </si>
  <si>
    <t>SILLÓN NEGRO SECRETARIAL</t>
  </si>
  <si>
    <t>1241-101-101-003-01</t>
  </si>
  <si>
    <t>1241-103-101-003-01</t>
  </si>
  <si>
    <t>1241-107-101-003-01</t>
  </si>
  <si>
    <t>1241-101-101-005-01</t>
  </si>
  <si>
    <t>1241-115-101-005-01</t>
  </si>
  <si>
    <t>1241-103-101-005-01</t>
  </si>
  <si>
    <t>1241-105-101-005-01</t>
  </si>
  <si>
    <t>1241-110-101-008-01</t>
  </si>
  <si>
    <t>MONITOR SAMSUNG ARENA</t>
  </si>
  <si>
    <t>REGULADOR MICROAVOLT GRIS</t>
  </si>
  <si>
    <t>PANTALLA/MONITOR DELL NEGRO</t>
  </si>
  <si>
    <t>NO BREAK UPS TRIPP NEGRO</t>
  </si>
  <si>
    <t>PC COMPUTADORA ARENA ZIP</t>
  </si>
  <si>
    <t>1241-103-ESCRITORIO/MUEBLE PARA CÓMPUTO</t>
  </si>
  <si>
    <t>ESCRITORIOS/MUEBLE CÓMPUTO</t>
  </si>
  <si>
    <t>MUEBLE P/CÓMPUTO TRANQUILLITA</t>
  </si>
  <si>
    <t>ESCRITORIO CEREZO/NEGRO</t>
  </si>
  <si>
    <t>ESCRITORIO METÁLICO CAFÉ</t>
  </si>
  <si>
    <t>ARCHIVERO METALICO 4 GAVETAS</t>
  </si>
  <si>
    <t>1241-101 EQ. CÓMPUTO Y TECNOLOGÍAS DE LA INFORMACIÓN</t>
  </si>
  <si>
    <t>EQ. CÓMPUTO Y TECNOLOGÍAS DE LA INFORMACIÓN</t>
  </si>
  <si>
    <t>1241-104-101-003-01</t>
  </si>
  <si>
    <t>1241-115-101-018-04</t>
  </si>
  <si>
    <t>1241-101-101-031-01</t>
  </si>
  <si>
    <t>1241-103-101-031-01</t>
  </si>
  <si>
    <t>1241-110-101-031-01</t>
  </si>
  <si>
    <t>1241-103-101-030-01</t>
  </si>
  <si>
    <t>1241-101-101-038-01</t>
  </si>
  <si>
    <t>EQUIPO DE CÓMPUTO</t>
  </si>
  <si>
    <t>REGULADOR DE CORRIENTE</t>
  </si>
  <si>
    <t>1241-103-101-038-01</t>
  </si>
  <si>
    <t>MESA TRIPLAY, PATAS METÁLICAS</t>
  </si>
  <si>
    <t>REVALORIZADO</t>
  </si>
  <si>
    <t>ESTIMADA (MESES)</t>
  </si>
  <si>
    <t>REVALUACIÓN                                  01 DE ENERO DE 2014 AL                         31 DE DICIEMBRE DE 2015</t>
  </si>
  <si>
    <t>AÑOS DE VIDA ÚTIL</t>
  </si>
  <si>
    <t xml:space="preserve">VIDA ÚTIL RESTANTE </t>
  </si>
  <si>
    <t>CONTABILIDAD</t>
  </si>
  <si>
    <t>COMODATO DE PATRIMONIO MUNICIPAL</t>
  </si>
  <si>
    <t>HACIENDA PÚBLICA MUNICIPAL</t>
  </si>
  <si>
    <t>ADMINISTRACIÓN 2012-2015</t>
  </si>
  <si>
    <r>
      <t xml:space="preserve">DEPARTAMENTO: </t>
    </r>
    <r>
      <rPr>
        <b/>
        <sz val="10"/>
        <color theme="0"/>
        <rFont val="Arial"/>
        <family val="2"/>
      </rPr>
      <t>HACIENDA MUNICIPAL</t>
    </r>
  </si>
  <si>
    <t>Cálculo Depreciación de Activos Fijos Ejercicio Fiscal 2014</t>
  </si>
  <si>
    <t>HACIENDA</t>
  </si>
  <si>
    <t>EGRESOS</t>
  </si>
  <si>
    <t>INGRESOS</t>
  </si>
  <si>
    <t>REVALUACIÓN</t>
  </si>
  <si>
    <t>PRESIDENCIA MUNICIPAL</t>
  </si>
  <si>
    <t>*REVALÚO DE PATRIMONIO CONTEMPLANDO UNA VIDA ÚTIL ESTIMADA DE 2 AÑOS CONSIDERANDO DEL 01 DE ENERO AL 31 DE DICIEMBRE DE 2015</t>
  </si>
  <si>
    <t>SECRETARÍA GENERAL</t>
  </si>
  <si>
    <t>1241-105-101-003-01</t>
  </si>
  <si>
    <t>2 SILLAS DE VISITA</t>
  </si>
  <si>
    <t>OFICIALÍA MAYOR ADMINISTRATIVA</t>
  </si>
  <si>
    <t>DIRECCIÓN/DEPARTAMENTO/   ÁREA</t>
  </si>
  <si>
    <t>REVALUACIÓN                                         01 DE ENERO DE 2014 AL                         31 DE DICIEMBRE DE 2015</t>
  </si>
  <si>
    <t xml:space="preserve"> </t>
  </si>
  <si>
    <t>SECRETARIA PARTICULAR</t>
  </si>
  <si>
    <t>ESCRITORIO DE TRIPLAY, CAFÉ CON NEGRO</t>
  </si>
  <si>
    <t>DIRECCIÓN/DEPARTAMENTO/ ÁREA</t>
  </si>
  <si>
    <t>COMUNICACIÓN SOCIAL</t>
  </si>
  <si>
    <t>DIRECCIÓN DE COMUNICACIÓN SOCIAL</t>
  </si>
  <si>
    <t>JURÍDICO</t>
  </si>
  <si>
    <t>MESES DE USO AL         31-DIC-13</t>
  </si>
  <si>
    <t>REVALUACIÓN                                      01 DE ENERO DE 2014 AL                         31 DE DICIEMBRE DE 2015</t>
  </si>
  <si>
    <t>RECEPCIONISTA</t>
  </si>
  <si>
    <t>1241-132-101-006-01</t>
  </si>
  <si>
    <t>CREDENZA DE 1.80 X .40</t>
  </si>
  <si>
    <t>1241-107-101-006-01</t>
  </si>
  <si>
    <t>SILLA EJECUTIVA</t>
  </si>
  <si>
    <t>1241-101-101-006-01</t>
  </si>
  <si>
    <t>JUNTA MUNICIPAL DE RECLUTAMIENTO</t>
  </si>
  <si>
    <t>RECLUTAMIENTO</t>
  </si>
  <si>
    <t>DIRECCIÓN DE DEPORTES</t>
  </si>
  <si>
    <t>DEPORTES</t>
  </si>
  <si>
    <t>DIRECCIÓN DE DESARROLLO RURAL</t>
  </si>
  <si>
    <t>DIRECCIÓN DESARROLLO RURAL</t>
  </si>
  <si>
    <t>REVALUACIÓN                                        01 DE ENERO DE 2014 AL                         31 DE DICIEMBRE DE 2015</t>
  </si>
  <si>
    <t>DCIEMBRE</t>
  </si>
  <si>
    <t>VALOR A DICIMEBRE</t>
  </si>
  <si>
    <t>DEPRECIACIÓN EJERCICIO JUNIO A DICIEMBRE</t>
  </si>
  <si>
    <t>Cálculo Depreciación de Activos Fijos Ejercicio Fiscal 2015</t>
  </si>
  <si>
    <t>VALOR DEL BIEN AL 01 DE ENERO DE 2015</t>
  </si>
  <si>
    <t xml:space="preserve">DEPRECIACIÓN DE ENERO A MAYO </t>
  </si>
  <si>
    <t xml:space="preserve">VALOR DEL BIEN AL 01 DE ENERO DE </t>
  </si>
  <si>
    <t xml:space="preserve">VALOR  DEL BIEN AL 01 DE ENERO DE </t>
  </si>
  <si>
    <t>DEPRECIACIÓN DE ENERO A MAYO</t>
  </si>
  <si>
    <t>DEPRECIACIÓN ENERO A MAYO</t>
  </si>
  <si>
    <t>VALOR DEL BIEN AL 01 DE ENERO DE</t>
  </si>
  <si>
    <t xml:space="preserve">DEPERECIACIÓN DEL ENERO A MAYO </t>
  </si>
  <si>
    <t xml:space="preserve">VALOR ACTUAL DEL BIEN AL 01 DE ENERO DE </t>
  </si>
  <si>
    <t>CATASTRO MUNICIPAL</t>
  </si>
  <si>
    <t>REVALUACIÓN                                     01 DE ENERO DE 2014 AL                         31 DE DICIEMBRE DE 2015</t>
  </si>
  <si>
    <t>FACTURA/  COMODATO</t>
  </si>
  <si>
    <t>1241-101-101-024-01</t>
  </si>
  <si>
    <t>MONITOR GRIS HP</t>
  </si>
  <si>
    <t>COTIZACIÓN INTERNET</t>
  </si>
  <si>
    <t>MONITOR NEGRO DELL</t>
  </si>
  <si>
    <t>REGULADOR NEGRO MARUSON</t>
  </si>
  <si>
    <t>CPU NEGRO HP</t>
  </si>
  <si>
    <t>1241-103-101-024-01</t>
  </si>
  <si>
    <t>ESCRITORIO NEGRO/MADERA LT</t>
  </si>
  <si>
    <t>F-0864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</si>
  <si>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</si>
  <si>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ESCRITORIO METÁLICO 5 CAJONES GRIS STEELE</t>
  </si>
  <si>
    <t>1241-115-101-101-024-01</t>
  </si>
  <si>
    <t>IMPRESORA A COLOR LÁSER</t>
  </si>
  <si>
    <t>F-0913</t>
  </si>
  <si>
    <t>1293-MOBILIARIO Y EQUIPO DE ADMINISTRACIÓN/COMODATO</t>
  </si>
  <si>
    <t>1293-001 EQUIPO DE COMPUTO/COMODATO</t>
  </si>
  <si>
    <t>1293-001-002-024-01</t>
  </si>
  <si>
    <t>COMPUTADORA HP NEGRO</t>
  </si>
  <si>
    <t>COMODATO</t>
  </si>
  <si>
    <t>1293-001-003-024-01</t>
  </si>
  <si>
    <t>REGULADOR NEGRO</t>
  </si>
  <si>
    <t>SCÁNER</t>
  </si>
  <si>
    <t>1293-012 SCÁNER DIGITAL/COMODATO</t>
  </si>
  <si>
    <t>1293-012-001-024-01</t>
  </si>
  <si>
    <t>SCANER DIGITAL</t>
  </si>
  <si>
    <t>1293-015-IMPRESORA/COMODATO</t>
  </si>
  <si>
    <t>IMPRESORA</t>
  </si>
  <si>
    <t>1293-015-001-024-01</t>
  </si>
  <si>
    <t>SEPTIEMRE</t>
  </si>
  <si>
    <t>REGISTRO CIVIL</t>
  </si>
  <si>
    <t>1241-101-101-009-01</t>
  </si>
  <si>
    <t>MONITOR ACER NEGRO</t>
  </si>
  <si>
    <t>1241-103-101-009-01</t>
  </si>
  <si>
    <t>ESCRITORIO/FORMICA MADERA</t>
  </si>
  <si>
    <t>1241-105-101-009-01</t>
  </si>
  <si>
    <t>TELÉFONO NORT STAR NEGRO</t>
  </si>
  <si>
    <t>ESTANTERÍA</t>
  </si>
  <si>
    <t>1241-106-MUEBLES DE OFICINA Y ESTANTERÍA</t>
  </si>
  <si>
    <t>1241-106-101-009-01</t>
  </si>
  <si>
    <t>ESTANTES DE MADERA</t>
  </si>
  <si>
    <t>1241-107-101-009-01</t>
  </si>
  <si>
    <t>SILLA P/CÓMPUTO NEGRA</t>
  </si>
  <si>
    <t>SILLA P/CÓMPUTO CAMEL</t>
  </si>
  <si>
    <t>3 SILLAS VINIL CAMEL</t>
  </si>
  <si>
    <t>1241-109-BASES METÁLICAS</t>
  </si>
  <si>
    <t>1241-109-101-009-01</t>
  </si>
  <si>
    <t>ESTANTE MÓVIL DE METAL</t>
  </si>
  <si>
    <t>1241-110-101-009-01</t>
  </si>
  <si>
    <t>ARCHIVERO METÁLICO GOY S. A. GRIS</t>
  </si>
  <si>
    <t>1241-115-IMPRESORA</t>
  </si>
  <si>
    <t>1241-115-101-009-01</t>
  </si>
  <si>
    <t>IMPRESORA HP LASER JET GRIS</t>
  </si>
  <si>
    <t>1241-117-MÁQUINA DE ESCRIBIR</t>
  </si>
  <si>
    <t>1241-117-101-09-01</t>
  </si>
  <si>
    <t>MÁQUINA DE ESCRIBIR OLYMPIA</t>
  </si>
  <si>
    <t>&lt;</t>
  </si>
  <si>
    <t>DIRECCIÓN DE SERVICIOS PÚBLICOS</t>
  </si>
  <si>
    <t>SERVICIOS PÚBLICOS</t>
  </si>
  <si>
    <t>1241-101-EQUIPO DE CÓMPUTO</t>
  </si>
  <si>
    <t>1241-101-101-050-01</t>
  </si>
  <si>
    <t>MONITOR, NEGRO, MARCA ACER, MOD. AL1916WA</t>
  </si>
  <si>
    <t>MONITOR, NEGRO, MARCA ACER, MOD. AL1706 A</t>
  </si>
  <si>
    <t>CPU ARMADO, COLOR NEGRO</t>
  </si>
  <si>
    <t>CPU ARMADO, COLOR NEGRO, MICROSTAR</t>
  </si>
  <si>
    <t>REGULADOR, APC-550, NEGRO</t>
  </si>
  <si>
    <t xml:space="preserve">   </t>
  </si>
  <si>
    <t>-</t>
  </si>
  <si>
    <t>VALOR DEL BIEN AL 01 DE ENERO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</si>
</sst>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#,##0.00_);[Red]\(#,##0.00\)"/>
    <numFmt numFmtId="165" formatCode="_(* #,##0.00_);_(* \(#,##0.00\);_(* &quot;-&quot;??_);_(@_)"/>
    <numFmt numFmtId="166" formatCode="0.0000"/>
    <numFmt numFmtId="167" formatCode="#,##0.00;[Red]#,##0.00"/>
    <numFmt numFmtId="168" formatCode="_(* #,##0_);_(* \(#,##0\);_(* &quot;-&quot;??_);_(@_)"/>
    <numFmt numFmtId="169" formatCode="#,##0.000"/>
    <numFmt numFmtId="170" formatCode="0.000"/>
    <numFmt numFmtId="171" formatCode="0.00000"/>
    <numFmt numFmtId="172" formatCode="_(* #,##0.000000_);_(* \(#,##0.000000\);_(* &quot;-&quot;??_);_(@_)"/>
  </numFmts>
  <fonts count="21"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u/>
      <sz val="8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164" fontId="4" fillId="0" borderId="4" xfId="0" applyNumberFormat="1" applyFont="1" applyBorder="1"/>
    <xf numFmtId="4" fontId="4" fillId="0" borderId="4" xfId="0" applyNumberFormat="1" applyFont="1" applyBorder="1"/>
    <xf numFmtId="165" fontId="4" fillId="0" borderId="4" xfId="0" applyNumberFormat="1" applyFont="1" applyBorder="1"/>
    <xf numFmtId="16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/>
    </xf>
    <xf numFmtId="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/>
    <xf numFmtId="0" fontId="0" fillId="2" borderId="0" xfId="0" applyFill="1"/>
    <xf numFmtId="165" fontId="0" fillId="0" borderId="0" xfId="0" applyNumberFormat="1"/>
    <xf numFmtId="164" fontId="4" fillId="0" borderId="4" xfId="0" applyNumberFormat="1" applyFont="1" applyFill="1" applyBorder="1"/>
    <xf numFmtId="4" fontId="4" fillId="0" borderId="4" xfId="0" applyNumberFormat="1" applyFont="1" applyFill="1" applyBorder="1"/>
    <xf numFmtId="165" fontId="4" fillId="0" borderId="4" xfId="0" applyNumberFormat="1" applyFont="1" applyFill="1" applyBorder="1"/>
    <xf numFmtId="166" fontId="4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4" fillId="0" borderId="4" xfId="0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4" xfId="0" applyBorder="1"/>
    <xf numFmtId="0" fontId="6" fillId="0" borderId="4" xfId="0" applyFont="1" applyFill="1" applyBorder="1" applyAlignment="1">
      <alignment horizontal="left"/>
    </xf>
    <xf numFmtId="10" fontId="4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14" fontId="4" fillId="0" borderId="4" xfId="0" applyNumberFormat="1" applyFont="1" applyFill="1" applyBorder="1"/>
    <xf numFmtId="0" fontId="6" fillId="2" borderId="4" xfId="0" applyFont="1" applyFill="1" applyBorder="1" applyAlignment="1">
      <alignment horizontal="left"/>
    </xf>
    <xf numFmtId="0" fontId="7" fillId="0" borderId="0" xfId="0" applyFont="1" applyFill="1"/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9" fillId="4" borderId="3" xfId="0" applyFont="1" applyFill="1" applyBorder="1" applyAlignment="1">
      <alignment horizontal="center" wrapText="1"/>
    </xf>
    <xf numFmtId="14" fontId="11" fillId="6" borderId="4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left"/>
    </xf>
    <xf numFmtId="10" fontId="11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/>
    <xf numFmtId="0" fontId="11" fillId="6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14" fontId="11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9" fontId="11" fillId="6" borderId="4" xfId="0" applyNumberFormat="1" applyFont="1" applyFill="1" applyBorder="1" applyAlignment="1">
      <alignment horizontal="center"/>
    </xf>
    <xf numFmtId="14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9" fontId="4" fillId="6" borderId="4" xfId="0" applyNumberFormat="1" applyFont="1" applyFill="1" applyBorder="1" applyAlignment="1">
      <alignment horizontal="center"/>
    </xf>
    <xf numFmtId="164" fontId="4" fillId="6" borderId="4" xfId="0" applyNumberFormat="1" applyFont="1" applyFill="1" applyBorder="1"/>
    <xf numFmtId="0" fontId="4" fillId="6" borderId="4" xfId="0" applyNumberFormat="1" applyFont="1" applyFill="1" applyBorder="1" applyAlignment="1">
      <alignment horizontal="center"/>
    </xf>
    <xf numFmtId="9" fontId="11" fillId="0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/>
    <xf numFmtId="4" fontId="11" fillId="0" borderId="4" xfId="0" applyNumberFormat="1" applyFont="1" applyFill="1" applyBorder="1"/>
    <xf numFmtId="166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11" fillId="6" borderId="4" xfId="0" applyNumberFormat="1" applyFont="1" applyFill="1" applyBorder="1" applyAlignment="1">
      <alignment horizontal="center"/>
    </xf>
    <xf numFmtId="4" fontId="11" fillId="6" borderId="4" xfId="0" applyNumberFormat="1" applyFont="1" applyFill="1" applyBorder="1"/>
    <xf numFmtId="165" fontId="11" fillId="6" borderId="4" xfId="0" applyNumberFormat="1" applyFont="1" applyFill="1" applyBorder="1"/>
    <xf numFmtId="0" fontId="11" fillId="6" borderId="4" xfId="0" applyFont="1" applyFill="1" applyBorder="1" applyAlignment="1">
      <alignment horizontal="center"/>
    </xf>
    <xf numFmtId="165" fontId="1" fillId="0" borderId="4" xfId="0" applyNumberFormat="1" applyFont="1" applyBorder="1"/>
    <xf numFmtId="165" fontId="1" fillId="0" borderId="4" xfId="0" applyNumberFormat="1" applyFont="1" applyFill="1" applyBorder="1"/>
    <xf numFmtId="4" fontId="1" fillId="0" borderId="4" xfId="0" applyNumberFormat="1" applyFont="1" applyFill="1" applyBorder="1"/>
    <xf numFmtId="166" fontId="1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/>
    <xf numFmtId="4" fontId="10" fillId="0" borderId="4" xfId="0" applyNumberFormat="1" applyFont="1" applyFill="1" applyBorder="1"/>
    <xf numFmtId="166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9" fillId="4" borderId="2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12" fillId="6" borderId="4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9" fontId="0" fillId="0" borderId="0" xfId="0" applyNumberFormat="1" applyFill="1" applyAlignment="1"/>
    <xf numFmtId="169" fontId="0" fillId="0" borderId="0" xfId="0" applyNumberFormat="1"/>
    <xf numFmtId="169" fontId="9" fillId="4" borderId="2" xfId="0" applyNumberFormat="1" applyFont="1" applyFill="1" applyBorder="1" applyAlignment="1">
      <alignment horizontal="center"/>
    </xf>
    <xf numFmtId="169" fontId="9" fillId="4" borderId="3" xfId="0" applyNumberFormat="1" applyFont="1" applyFill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9" fontId="11" fillId="6" borderId="4" xfId="0" applyNumberFormat="1" applyFont="1" applyFill="1" applyBorder="1" applyAlignment="1">
      <alignment horizontal="center"/>
    </xf>
    <xf numFmtId="169" fontId="11" fillId="0" borderId="4" xfId="0" applyNumberFormat="1" applyFont="1" applyFill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9" fontId="1" fillId="0" borderId="4" xfId="0" applyNumberFormat="1" applyFont="1" applyFill="1" applyBorder="1" applyAlignment="1">
      <alignment horizontal="center"/>
    </xf>
    <xf numFmtId="169" fontId="10" fillId="0" borderId="4" xfId="0" applyNumberFormat="1" applyFont="1" applyFill="1" applyBorder="1" applyAlignment="1">
      <alignment horizontal="center"/>
    </xf>
    <xf numFmtId="169" fontId="7" fillId="0" borderId="0" xfId="0" applyNumberFormat="1" applyFont="1"/>
    <xf numFmtId="0" fontId="9" fillId="4" borderId="1" xfId="0" applyFont="1" applyFill="1" applyBorder="1" applyAlignment="1">
      <alignment horizont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14" fontId="0" fillId="6" borderId="0" xfId="0" applyNumberFormat="1" applyFill="1"/>
    <xf numFmtId="0" fontId="7" fillId="6" borderId="0" xfId="0" applyFont="1" applyFill="1"/>
    <xf numFmtId="14" fontId="14" fillId="7" borderId="0" xfId="0" applyNumberFormat="1" applyFont="1" applyFill="1"/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14" fillId="7" borderId="0" xfId="0" applyFont="1" applyFill="1" applyAlignment="1"/>
    <xf numFmtId="169" fontId="14" fillId="7" borderId="0" xfId="0" applyNumberFormat="1" applyFont="1" applyFill="1" applyAlignment="1"/>
    <xf numFmtId="0" fontId="14" fillId="7" borderId="0" xfId="0" applyFont="1" applyFill="1" applyAlignment="1">
      <alignment horizontal="right"/>
    </xf>
    <xf numFmtId="14" fontId="15" fillId="7" borderId="0" xfId="0" applyNumberFormat="1" applyFont="1" applyFill="1"/>
    <xf numFmtId="14" fontId="15" fillId="7" borderId="0" xfId="0" applyNumberFormat="1" applyFont="1" applyFill="1" applyAlignment="1">
      <alignment horizontal="center"/>
    </xf>
    <xf numFmtId="0" fontId="15" fillId="7" borderId="0" xfId="0" applyFont="1" applyFill="1"/>
    <xf numFmtId="14" fontId="15" fillId="4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4" fillId="6" borderId="5" xfId="0" applyNumberFormat="1" applyFont="1" applyFill="1" applyBorder="1" applyAlignment="1">
      <alignment horizontal="center"/>
    </xf>
    <xf numFmtId="0" fontId="11" fillId="6" borderId="5" xfId="0" applyNumberFormat="1" applyFont="1" applyFill="1" applyBorder="1" applyAlignment="1">
      <alignment horizontal="center"/>
    </xf>
    <xf numFmtId="169" fontId="11" fillId="6" borderId="5" xfId="0" applyNumberFormat="1" applyFont="1" applyFill="1" applyBorder="1" applyAlignment="1">
      <alignment horizontal="center"/>
    </xf>
    <xf numFmtId="167" fontId="11" fillId="6" borderId="5" xfId="0" applyNumberFormat="1" applyFont="1" applyFill="1" applyBorder="1" applyAlignment="1">
      <alignment horizontal="right"/>
    </xf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4" fontId="14" fillId="7" borderId="0" xfId="0" applyNumberFormat="1" applyFont="1" applyFill="1"/>
    <xf numFmtId="4" fontId="15" fillId="7" borderId="0" xfId="0" applyNumberFormat="1" applyFont="1" applyFill="1"/>
    <xf numFmtId="4" fontId="0" fillId="0" borderId="0" xfId="0" applyNumberFormat="1" applyFill="1"/>
    <xf numFmtId="4" fontId="0" fillId="0" borderId="0" xfId="0" applyNumberFormat="1"/>
    <xf numFmtId="4" fontId="7" fillId="0" borderId="0" xfId="0" applyNumberFormat="1" applyFont="1"/>
    <xf numFmtId="4" fontId="11" fillId="6" borderId="4" xfId="0" applyNumberFormat="1" applyFont="1" applyFill="1" applyBorder="1" applyAlignment="1">
      <alignment horizontal="right"/>
    </xf>
    <xf numFmtId="4" fontId="11" fillId="0" borderId="4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165" fontId="11" fillId="6" borderId="5" xfId="0" applyNumberFormat="1" applyFont="1" applyFill="1" applyBorder="1" applyAlignment="1">
      <alignment horizontal="center"/>
    </xf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4" fontId="4" fillId="6" borderId="4" xfId="0" applyNumberFormat="1" applyFont="1" applyFill="1" applyBorder="1" applyAlignment="1">
      <alignment horizontal="left"/>
    </xf>
    <xf numFmtId="4" fontId="4" fillId="6" borderId="4" xfId="0" applyNumberFormat="1" applyFont="1" applyFill="1" applyBorder="1" applyAlignment="1">
      <alignment horizontal="right"/>
    </xf>
    <xf numFmtId="0" fontId="4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" fontId="4" fillId="6" borderId="4" xfId="0" applyNumberFormat="1" applyFont="1" applyFill="1" applyBorder="1"/>
    <xf numFmtId="0" fontId="7" fillId="6" borderId="0" xfId="0" applyFont="1" applyFill="1" applyBorder="1"/>
    <xf numFmtId="0" fontId="3" fillId="0" borderId="4" xfId="0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16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4" fontId="5" fillId="0" borderId="4" xfId="0" applyNumberFormat="1" applyFont="1" applyBorder="1" applyAlignment="1">
      <alignment horizontal="center"/>
    </xf>
    <xf numFmtId="0" fontId="15" fillId="7" borderId="0" xfId="0" applyFont="1" applyFill="1" applyAlignment="1">
      <alignment horizontal="center"/>
    </xf>
    <xf numFmtId="169" fontId="4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169" fontId="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14" fillId="7" borderId="0" xfId="0" applyNumberFormat="1" applyFont="1" applyFill="1" applyAlignment="1">
      <alignment horizontal="right"/>
    </xf>
    <xf numFmtId="4" fontId="15" fillId="7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7" fillId="6" borderId="0" xfId="0" applyNumberFormat="1" applyFont="1" applyFill="1" applyAlignment="1">
      <alignment horizontal="right"/>
    </xf>
    <xf numFmtId="0" fontId="17" fillId="6" borderId="4" xfId="0" applyFont="1" applyFill="1" applyBorder="1" applyAlignment="1">
      <alignment horizontal="left"/>
    </xf>
    <xf numFmtId="10" fontId="4" fillId="6" borderId="4" xfId="0" applyNumberFormat="1" applyFont="1" applyFill="1" applyBorder="1" applyAlignment="1">
      <alignment horizontal="center"/>
    </xf>
    <xf numFmtId="14" fontId="4" fillId="6" borderId="4" xfId="0" applyNumberFormat="1" applyFont="1" applyFill="1" applyBorder="1"/>
    <xf numFmtId="9" fontId="6" fillId="0" borderId="4" xfId="0" applyNumberFormat="1" applyFont="1" applyFill="1" applyBorder="1" applyAlignment="1">
      <alignment horizontal="center"/>
    </xf>
    <xf numFmtId="14" fontId="9" fillId="4" borderId="2" xfId="0" applyNumberFormat="1" applyFont="1" applyFill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right"/>
    </xf>
    <xf numFmtId="0" fontId="11" fillId="6" borderId="5" xfId="0" applyNumberFormat="1" applyFont="1" applyFill="1" applyBorder="1" applyAlignment="1">
      <alignment horizontal="right"/>
    </xf>
    <xf numFmtId="14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/>
    <xf numFmtId="167" fontId="1" fillId="0" borderId="0" xfId="0" applyNumberFormat="1" applyFont="1"/>
    <xf numFmtId="14" fontId="9" fillId="4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4" fontId="4" fillId="6" borderId="4" xfId="0" applyNumberFormat="1" applyFont="1" applyFill="1" applyBorder="1" applyAlignment="1">
      <alignment horizontal="center"/>
    </xf>
    <xf numFmtId="14" fontId="8" fillId="4" borderId="3" xfId="0" applyNumberFormat="1" applyFont="1" applyFill="1" applyBorder="1" applyAlignment="1">
      <alignment horizontal="center" vertical="center" wrapText="1"/>
    </xf>
    <xf numFmtId="169" fontId="0" fillId="0" borderId="0" xfId="0" applyNumberFormat="1" applyFill="1"/>
    <xf numFmtId="165" fontId="0" fillId="0" borderId="0" xfId="0" applyNumberFormat="1" applyFill="1" applyAlignment="1">
      <alignment horizontal="right"/>
    </xf>
    <xf numFmtId="165" fontId="7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Fill="1"/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9" fontId="1" fillId="6" borderId="4" xfId="0" applyNumberFormat="1" applyFont="1" applyFill="1" applyBorder="1" applyAlignment="1">
      <alignment horizontal="center"/>
    </xf>
    <xf numFmtId="14" fontId="1" fillId="6" borderId="4" xfId="0" applyNumberFormat="1" applyFont="1" applyFill="1" applyBorder="1"/>
    <xf numFmtId="4" fontId="1" fillId="6" borderId="4" xfId="0" applyNumberFormat="1" applyFont="1" applyFill="1" applyBorder="1" applyAlignment="1">
      <alignment horizontal="center"/>
    </xf>
    <xf numFmtId="14" fontId="1" fillId="6" borderId="4" xfId="0" applyNumberFormat="1" applyFont="1" applyFill="1" applyBorder="1" applyAlignment="1">
      <alignment horizontal="left"/>
    </xf>
    <xf numFmtId="0" fontId="1" fillId="6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10" fontId="1" fillId="6" borderId="4" xfId="0" applyNumberFormat="1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right"/>
    </xf>
    <xf numFmtId="14" fontId="1" fillId="6" borderId="4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/>
    <xf numFmtId="169" fontId="0" fillId="0" borderId="4" xfId="0" applyNumberFormat="1" applyFill="1" applyBorder="1"/>
    <xf numFmtId="165" fontId="0" fillId="0" borderId="4" xfId="0" applyNumberFormat="1" applyFill="1" applyBorder="1" applyAlignment="1">
      <alignment horizontal="right"/>
    </xf>
    <xf numFmtId="4" fontId="0" fillId="0" borderId="4" xfId="0" applyNumberFormat="1" applyBorder="1"/>
    <xf numFmtId="169" fontId="0" fillId="0" borderId="4" xfId="0" applyNumberFormat="1" applyBorder="1"/>
    <xf numFmtId="0" fontId="1" fillId="0" borderId="4" xfId="0" applyNumberFormat="1" applyFont="1" applyFill="1" applyBorder="1" applyAlignment="1">
      <alignment horizontal="center" vertical="center"/>
    </xf>
    <xf numFmtId="4" fontId="1" fillId="6" borderId="4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4" fontId="9" fillId="4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10" fillId="0" borderId="0" xfId="0" applyNumberFormat="1" applyFont="1" applyFill="1" applyBorder="1"/>
    <xf numFmtId="0" fontId="9" fillId="4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165" fontId="7" fillId="8" borderId="0" xfId="0" applyNumberFormat="1" applyFont="1" applyFill="1"/>
    <xf numFmtId="0" fontId="0" fillId="8" borderId="0" xfId="0" applyFill="1"/>
    <xf numFmtId="43" fontId="0" fillId="8" borderId="0" xfId="0" applyNumberFormat="1" applyFill="1"/>
    <xf numFmtId="165" fontId="7" fillId="0" borderId="0" xfId="0" applyNumberFormat="1" applyFont="1" applyFill="1"/>
    <xf numFmtId="165" fontId="0" fillId="8" borderId="0" xfId="0" applyNumberFormat="1" applyFill="1"/>
    <xf numFmtId="165" fontId="1" fillId="8" borderId="0" xfId="0" applyNumberFormat="1" applyFont="1" applyFill="1" applyAlignment="1">
      <alignment horizontal="right"/>
    </xf>
    <xf numFmtId="165" fontId="0" fillId="8" borderId="0" xfId="0" applyNumberFormat="1" applyFill="1" applyAlignment="1">
      <alignment horizontal="right"/>
    </xf>
    <xf numFmtId="1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14" fillId="7" borderId="0" xfId="0" applyFont="1" applyFill="1" applyBorder="1"/>
    <xf numFmtId="14" fontId="15" fillId="7" borderId="0" xfId="0" applyNumberFormat="1" applyFont="1" applyFill="1" applyBorder="1"/>
    <xf numFmtId="0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4" fontId="14" fillId="7" borderId="0" xfId="0" applyNumberFormat="1" applyFont="1" applyFill="1" applyBorder="1"/>
    <xf numFmtId="4" fontId="14" fillId="7" borderId="0" xfId="0" applyNumberFormat="1" applyFont="1" applyFill="1" applyBorder="1" applyAlignment="1">
      <alignment horizontal="right"/>
    </xf>
    <xf numFmtId="0" fontId="14" fillId="7" borderId="0" xfId="0" applyFont="1" applyFill="1" applyBorder="1" applyAlignment="1"/>
    <xf numFmtId="4" fontId="14" fillId="7" borderId="0" xfId="0" applyNumberFormat="1" applyFont="1" applyFill="1" applyBorder="1"/>
    <xf numFmtId="169" fontId="14" fillId="7" borderId="0" xfId="0" applyNumberFormat="1" applyFont="1" applyFill="1" applyBorder="1" applyAlignment="1"/>
    <xf numFmtId="0" fontId="14" fillId="7" borderId="0" xfId="0" applyFont="1" applyFill="1" applyBorder="1" applyAlignment="1">
      <alignment horizontal="right"/>
    </xf>
    <xf numFmtId="0" fontId="0" fillId="0" borderId="0" xfId="0" applyBorder="1"/>
    <xf numFmtId="0" fontId="15" fillId="7" borderId="0" xfId="0" applyNumberFormat="1" applyFont="1" applyFill="1" applyBorder="1" applyAlignment="1">
      <alignment horizontal="center"/>
    </xf>
    <xf numFmtId="4" fontId="15" fillId="7" borderId="0" xfId="0" applyNumberFormat="1" applyFont="1" applyFill="1" applyBorder="1" applyAlignment="1">
      <alignment horizontal="right"/>
    </xf>
    <xf numFmtId="0" fontId="15" fillId="7" borderId="0" xfId="0" applyFont="1" applyFill="1" applyBorder="1" applyAlignment="1">
      <alignment horizontal="center"/>
    </xf>
    <xf numFmtId="4" fontId="15" fillId="7" borderId="0" xfId="0" applyNumberFormat="1" applyFont="1" applyFill="1" applyBorder="1"/>
    <xf numFmtId="0" fontId="14" fillId="7" borderId="0" xfId="0" applyNumberFormat="1" applyFont="1" applyFill="1" applyBorder="1" applyAlignment="1"/>
    <xf numFmtId="0" fontId="15" fillId="7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4" fontId="0" fillId="0" borderId="0" xfId="0" applyNumberFormat="1" applyFill="1" applyBorder="1"/>
    <xf numFmtId="169" fontId="0" fillId="0" borderId="0" xfId="0" applyNumberFormat="1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4" fontId="7" fillId="0" borderId="0" xfId="0" applyNumberFormat="1" applyFont="1" applyBorder="1" applyAlignment="1">
      <alignment horizontal="right"/>
    </xf>
    <xf numFmtId="4" fontId="0" fillId="0" borderId="0" xfId="0" applyNumberFormat="1" applyBorder="1"/>
    <xf numFmtId="169" fontId="0" fillId="0" borderId="0" xfId="0" applyNumberFormat="1" applyBorder="1"/>
    <xf numFmtId="0" fontId="0" fillId="0" borderId="0" xfId="0" applyBorder="1" applyAlignment="1">
      <alignment horizontal="right"/>
    </xf>
    <xf numFmtId="14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169" fontId="9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right"/>
    </xf>
    <xf numFmtId="14" fontId="8" fillId="4" borderId="4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Border="1"/>
    <xf numFmtId="0" fontId="11" fillId="6" borderId="4" xfId="0" applyNumberFormat="1" applyFont="1" applyFill="1" applyBorder="1" applyAlignment="1">
      <alignment horizontal="center" vertical="center"/>
    </xf>
    <xf numFmtId="170" fontId="11" fillId="6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170" fontId="11" fillId="0" borderId="4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171" fontId="11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71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4" fontId="0" fillId="6" borderId="0" xfId="0" applyNumberFormat="1" applyFill="1" applyBorder="1"/>
    <xf numFmtId="4" fontId="7" fillId="6" borderId="0" xfId="0" applyNumberFormat="1" applyFont="1" applyFill="1" applyBorder="1" applyAlignment="1">
      <alignment horizontal="right"/>
    </xf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165" fontId="19" fillId="0" borderId="0" xfId="0" applyNumberFormat="1" applyFont="1" applyBorder="1"/>
    <xf numFmtId="0" fontId="0" fillId="8" borderId="0" xfId="0" applyFill="1" applyBorder="1" applyAlignment="1">
      <alignment horizontal="right"/>
    </xf>
    <xf numFmtId="0" fontId="0" fillId="8" borderId="0" xfId="0" applyFill="1" applyBorder="1"/>
    <xf numFmtId="43" fontId="0" fillId="8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14" fillId="7" borderId="0" xfId="0" applyNumberFormat="1" applyFont="1" applyFill="1" applyAlignment="1">
      <alignment horizontal="center"/>
    </xf>
    <xf numFmtId="0" fontId="15" fillId="7" borderId="0" xfId="0" applyNumberFormat="1" applyFont="1" applyFill="1" applyAlignment="1">
      <alignment horizontal="center"/>
    </xf>
    <xf numFmtId="0" fontId="14" fillId="7" borderId="0" xfId="0" applyNumberFormat="1" applyFont="1" applyFill="1" applyAlignment="1"/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9" fillId="4" borderId="2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0" fillId="0" borderId="4" xfId="0" applyNumberFormat="1" applyFill="1" applyBorder="1"/>
    <xf numFmtId="0" fontId="11" fillId="6" borderId="5" xfId="0" applyFont="1" applyFill="1" applyBorder="1" applyAlignment="1">
      <alignment horizontal="center"/>
    </xf>
    <xf numFmtId="1" fontId="11" fillId="6" borderId="4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169" fontId="1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72" fontId="20" fillId="6" borderId="4" xfId="0" applyNumberFormat="1" applyFont="1" applyFill="1" applyBorder="1"/>
    <xf numFmtId="0" fontId="0" fillId="6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43" fontId="0" fillId="0" borderId="0" xfId="0" applyNumberFormat="1" applyBorder="1"/>
    <xf numFmtId="0" fontId="9" fillId="4" borderId="2" xfId="0" applyFont="1" applyFill="1" applyBorder="1" applyAlignment="1">
      <alignment horizontal="center" wrapText="1"/>
    </xf>
    <xf numFmtId="0" fontId="0" fillId="7" borderId="0" xfId="0" applyFill="1"/>
    <xf numFmtId="0" fontId="16" fillId="5" borderId="0" xfId="0" applyFont="1" applyFill="1" applyAlignment="1">
      <alignment horizont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0" xfId="0" applyFont="1" applyFill="1" applyBorder="1" applyAlignment="1">
      <alignment horizont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417635</xdr:colOff>
      <xdr:row>1</xdr:row>
      <xdr:rowOff>54949</xdr:rowOff>
    </xdr:from>
    <xdr:to>
      <xdr:col>0</xdr:col>
      <xdr:colOff>1327949</xdr:colOff>
      <xdr:row>6</xdr:row>
      <xdr:rowOff>55409</xdr:rowOff>
    </xdr:to>
    <xdr:pic>
      <xdr:nvPicPr>
        <xdr:cNvPr id="3" name="2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635" y="216141"/>
          <a:ext cx="910314" cy="80642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0</xdr:col>
      <xdr:colOff>0</xdr:colOff>
      <xdr:row>0</xdr:row>
      <xdr:rowOff>120891</xdr:rowOff>
    </xdr:from>
    <xdr:to>
      <xdr:col>0</xdr:col>
      <xdr:colOff>910314</xdr:colOff>
      <xdr:row>5</xdr:row>
      <xdr:rowOff>121351</xdr:rowOff>
    </xdr:to>
    <xdr:pic>
      <xdr:nvPicPr>
        <xdr:cNvPr id="3" name="2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7579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0</xdr:col>
      <xdr:colOff>0</xdr:colOff>
      <xdr:row>0</xdr:row>
      <xdr:rowOff>120891</xdr:rowOff>
    </xdr:from>
    <xdr:to>
      <xdr:col>0</xdr:col>
      <xdr:colOff>910314</xdr:colOff>
      <xdr:row>5</xdr:row>
      <xdr:rowOff>121351</xdr:rowOff>
    </xdr:to>
    <xdr:pic>
      <xdr:nvPicPr>
        <xdr:cNvPr id="3" name="2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0</xdr:col>
      <xdr:colOff>0</xdr:colOff>
      <xdr:row>0</xdr:row>
      <xdr:rowOff>120891</xdr:rowOff>
    </xdr:from>
    <xdr:to>
      <xdr:col>0</xdr:col>
      <xdr:colOff>910314</xdr:colOff>
      <xdr:row>5</xdr:row>
      <xdr:rowOff>121351</xdr:rowOff>
    </xdr:to>
    <xdr:pic>
      <xdr:nvPicPr>
        <xdr:cNvPr id="4" name="3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910314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256760</xdr:colOff>
      <xdr:row>1</xdr:row>
      <xdr:rowOff>38065</xdr:rowOff>
    </xdr:from>
    <xdr:to>
      <xdr:col>0</xdr:col>
      <xdr:colOff>1167074</xdr:colOff>
      <xdr:row>6</xdr:row>
      <xdr:rowOff>38525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760" y="203717"/>
          <a:ext cx="910314" cy="828721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910314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910314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120891</xdr:rowOff>
    </xdr:from>
    <xdr:to>
      <xdr:col>0</xdr:col>
      <xdr:colOff>757914</xdr:colOff>
      <xdr:row>5</xdr:row>
      <xdr:rowOff>121351</xdr:rowOff>
    </xdr:to>
    <xdr:pic>
      <xdr:nvPicPr>
        <xdr:cNvPr id="2" name="1 Imagen" descr="escud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891"/>
          <a:ext cx="910314" cy="810085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29"/>
  <sheetViews>
    <sheetView tabSelected="1" topLeftCell="G33" zoomScale="110" zoomScaleNormal="110" workbookViewId="0">
      <pane ySplit="9285" topLeftCell="A70"/>
      <selection activeCell="AH22" sqref="AH22"/>
      <selection pane="bottomLeft" activeCell="AS40" sqref="AS40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7" customWidth="1"/>
    <col min="8" max="8" width="8.140625" customWidth="1"/>
    <col min="9" max="9" width="7.42578125" customWidth="1"/>
    <col min="10" max="10" width="7.5703125" customWidth="1"/>
    <col min="11" max="11" width="8.42578125" style="132" customWidth="1"/>
    <col min="12" max="12" width="8.5703125" customWidth="1"/>
    <col min="13" max="13" width="8.7109375" customWidth="1"/>
    <col min="14" max="14" width="8.7109375" style="94" customWidth="1"/>
    <col min="15" max="15" width="7.42578125" customWidth="1"/>
    <col min="16" max="16" width="9.42578125" customWidth="1"/>
    <col min="17" max="17" width="7.7109375" customWidth="1"/>
    <col min="18" max="18" width="8.7109375" customWidth="1"/>
    <col min="19" max="19" width="7.85546875" customWidth="1"/>
    <col min="20" max="28" width="7.7109375" hidden="1" customWidth="1"/>
    <col min="29" max="29" width="8.28515625" hidden="1" customWidth="1"/>
    <col min="30" max="30" width="9.7109375" hidden="1" customWidth="1"/>
    <col min="31" max="31" width="9.5703125" hidden="1" customWidth="1"/>
    <col min="32" max="32" width="10.7109375" customWidth="1"/>
    <col min="33" max="33" width="9.42578125" customWidth="1"/>
    <col min="34" max="34" width="10" customWidth="1"/>
    <col min="35" max="37" width="10" hidden="1" customWidth="1"/>
    <col min="38" max="38" width="9" hidden="1" customWidth="1"/>
    <col min="39" max="39" width="10" customWidth="1"/>
    <col min="40" max="41" width="10" hidden="1" customWidth="1"/>
    <col min="42" max="42" width="9.28515625" customWidth="1"/>
    <col min="43" max="43" width="10.7109375" style="82" customWidth="1"/>
  </cols>
  <sheetData>
    <row r="1" spans="1:43">
      <c r="A1" s="112"/>
      <c r="B1" s="117" t="s">
        <v>27</v>
      </c>
      <c r="C1" s="112"/>
      <c r="D1" s="113"/>
      <c r="E1" s="113"/>
      <c r="F1" s="111"/>
      <c r="G1" s="112"/>
      <c r="H1" s="112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43">
      <c r="A2" s="112"/>
      <c r="B2" s="117" t="s">
        <v>172</v>
      </c>
      <c r="C2" s="112"/>
      <c r="D2" s="113"/>
      <c r="E2" s="113"/>
      <c r="F2" s="111"/>
      <c r="G2" s="112"/>
      <c r="H2" s="112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43">
      <c r="A3" s="112"/>
      <c r="B3" s="112"/>
      <c r="C3" s="117"/>
      <c r="D3" s="118"/>
      <c r="E3" s="113"/>
      <c r="F3" s="117"/>
      <c r="G3" s="119"/>
      <c r="H3" s="119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43">
      <c r="A4" s="112"/>
      <c r="B4" s="112" t="s">
        <v>168</v>
      </c>
      <c r="C4" s="117"/>
      <c r="D4" s="118"/>
      <c r="E4" s="113"/>
      <c r="F4" s="117"/>
      <c r="G4" s="119"/>
      <c r="H4" s="119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43">
      <c r="A5" s="112"/>
      <c r="B5" s="119" t="s">
        <v>169</v>
      </c>
      <c r="C5" s="112"/>
      <c r="D5" s="113"/>
      <c r="E5" s="113"/>
      <c r="F5" s="111"/>
      <c r="G5" s="112"/>
      <c r="H5" s="112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43">
      <c r="A6" s="112"/>
      <c r="B6" s="112" t="s">
        <v>170</v>
      </c>
      <c r="C6" s="112"/>
      <c r="D6" s="113"/>
      <c r="E6" s="113"/>
      <c r="F6" s="111"/>
      <c r="G6" s="112"/>
      <c r="H6" s="112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43">
      <c r="A7" s="112"/>
      <c r="B7" s="112"/>
      <c r="C7" s="112"/>
      <c r="D7" s="113"/>
      <c r="E7" s="113"/>
      <c r="F7" s="111"/>
      <c r="G7" s="112"/>
      <c r="H7" s="112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43" s="24" customFormat="1">
      <c r="D8" s="47"/>
      <c r="E8" s="47"/>
      <c r="F8" s="46"/>
      <c r="G8" s="43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43" s="24" customFormat="1" ht="20.25" customHeight="1">
      <c r="D9" s="47"/>
      <c r="E9" s="47"/>
      <c r="F9" s="46"/>
      <c r="G9" s="43"/>
      <c r="K9" s="131"/>
      <c r="L9" s="48"/>
      <c r="M9" s="48"/>
      <c r="N9" s="93"/>
      <c r="O9" s="48"/>
      <c r="P9" s="48"/>
      <c r="Q9" s="338" t="s">
        <v>184</v>
      </c>
      <c r="R9" s="338"/>
      <c r="S9" s="338"/>
      <c r="T9" s="48"/>
      <c r="AQ9" s="81"/>
    </row>
    <row r="10" spans="1:43" ht="20.25" customHeight="1">
      <c r="Q10" s="338"/>
      <c r="R10" s="338"/>
      <c r="S10" s="338"/>
    </row>
    <row r="11" spans="1:43" ht="51" customHeight="1">
      <c r="A11" s="339" t="s">
        <v>72</v>
      </c>
      <c r="B11" s="339" t="s">
        <v>0</v>
      </c>
      <c r="C11" s="171" t="s">
        <v>183</v>
      </c>
      <c r="D11" s="44" t="s">
        <v>165</v>
      </c>
      <c r="E11" s="343" t="s">
        <v>70</v>
      </c>
      <c r="F11" s="339" t="s">
        <v>71</v>
      </c>
      <c r="G11" s="343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79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214</v>
      </c>
      <c r="AH11" s="220" t="s">
        <v>215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43" ht="25.5" customHeight="1">
      <c r="A12" s="340"/>
      <c r="B12" s="340"/>
      <c r="C12" s="120" t="s">
        <v>169</v>
      </c>
      <c r="D12" s="45"/>
      <c r="E12" s="344"/>
      <c r="F12" s="340" t="s">
        <v>19</v>
      </c>
      <c r="G12" s="344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 t="s">
        <v>162</v>
      </c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32" t="s">
        <v>80</v>
      </c>
    </row>
    <row r="13" spans="1:43">
      <c r="A13" s="34" t="s">
        <v>81</v>
      </c>
      <c r="B13" s="34"/>
      <c r="C13" s="34"/>
      <c r="D13" s="91"/>
      <c r="E13" s="36"/>
      <c r="F13" s="29"/>
      <c r="G13" s="1"/>
      <c r="H13" s="6"/>
      <c r="I13" s="5"/>
      <c r="J13" s="5"/>
      <c r="K13" s="2"/>
      <c r="L13" s="2"/>
      <c r="M13" s="4"/>
      <c r="N13" s="97"/>
      <c r="O13" s="4"/>
      <c r="P13" s="3"/>
      <c r="Q13" s="5"/>
      <c r="R13" s="5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85"/>
    </row>
    <row r="14" spans="1:43" ht="13.5">
      <c r="A14" s="34" t="s">
        <v>82</v>
      </c>
      <c r="B14" s="34" t="s">
        <v>25</v>
      </c>
      <c r="C14" s="34"/>
      <c r="D14" s="91"/>
      <c r="E14" s="36"/>
      <c r="F14" s="35"/>
      <c r="G14" s="16"/>
      <c r="H14" s="149"/>
      <c r="I14" s="149"/>
      <c r="J14" s="149"/>
      <c r="K14" s="153"/>
      <c r="L14" s="149"/>
      <c r="M14" s="149"/>
      <c r="N14" s="151"/>
      <c r="O14" s="149"/>
      <c r="P14" s="149"/>
      <c r="Q14" s="149"/>
      <c r="R14" s="149">
        <v>3232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>
        <v>1263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>
        <v>1241</v>
      </c>
    </row>
    <row r="15" spans="1:43" s="24" customFormat="1">
      <c r="A15" s="51" t="s">
        <v>112</v>
      </c>
      <c r="B15" s="51" t="s">
        <v>64</v>
      </c>
      <c r="C15" s="51" t="s">
        <v>167</v>
      </c>
      <c r="D15" s="72">
        <f t="shared" ref="D15:D20" si="0">Q15/12</f>
        <v>3</v>
      </c>
      <c r="E15" s="52">
        <v>0.33329999999999999</v>
      </c>
      <c r="F15" s="50">
        <v>36526</v>
      </c>
      <c r="G15" s="53">
        <v>1990</v>
      </c>
      <c r="H15" s="54">
        <v>168</v>
      </c>
      <c r="I15" s="72">
        <v>36</v>
      </c>
      <c r="J15" s="72">
        <f t="shared" ref="J15:J20" si="1">I15-H15</f>
        <v>-132</v>
      </c>
      <c r="K15" s="134">
        <f t="shared" ref="K15:K20" si="2">((G15*E15)/12)*H15</f>
        <v>9285.7379999999994</v>
      </c>
      <c r="L15" s="70">
        <f t="shared" ref="L15:L20" si="3">G15-K15</f>
        <v>-7295.7379999999994</v>
      </c>
      <c r="M15" s="69">
        <v>115.958</v>
      </c>
      <c r="N15" s="98">
        <v>86.73</v>
      </c>
      <c r="O15" s="69">
        <f t="shared" ref="O15:O20" si="4">M15/N15</f>
        <v>1.3369998846996425</v>
      </c>
      <c r="P15" s="71">
        <f t="shared" ref="P15:P20" si="5">L15*O15</f>
        <v>-9754.4008647987994</v>
      </c>
      <c r="Q15" s="72">
        <v>36</v>
      </c>
      <c r="R15" s="71">
        <f t="shared" ref="R15:R20" si="6">G15/Q15*S15</f>
        <v>1326.6666666666667</v>
      </c>
      <c r="S15" s="72">
        <v>24</v>
      </c>
      <c r="T15" s="71">
        <f t="shared" ref="T15:T20" si="7">R15/S15</f>
        <v>55.277777777777779</v>
      </c>
      <c r="U15" s="71">
        <f t="shared" ref="U15:U20" si="8">R15/S15</f>
        <v>55.277777777777779</v>
      </c>
      <c r="V15" s="71">
        <f t="shared" ref="V15:V20" si="9">R15/S15</f>
        <v>55.277777777777779</v>
      </c>
      <c r="W15" s="71">
        <f t="shared" ref="W15:W20" si="10">R15/S15</f>
        <v>55.277777777777779</v>
      </c>
      <c r="X15" s="71">
        <f t="shared" ref="X15:X20" si="11">R15/S15</f>
        <v>55.277777777777779</v>
      </c>
      <c r="Y15" s="71">
        <f t="shared" ref="Y15:Y20" si="12">R15/S15</f>
        <v>55.277777777777779</v>
      </c>
      <c r="Z15" s="71">
        <f t="shared" ref="Z15:Z20" si="13">R15/S15</f>
        <v>55.277777777777779</v>
      </c>
      <c r="AA15" s="71">
        <v>55.28</v>
      </c>
      <c r="AB15" s="71">
        <v>55.28</v>
      </c>
      <c r="AC15" s="71">
        <v>55.28</v>
      </c>
      <c r="AD15" s="71">
        <v>55.28</v>
      </c>
      <c r="AE15" s="71">
        <v>55.28</v>
      </c>
      <c r="AF15" s="71">
        <f t="shared" ref="AF15:AF20" si="14">SUM(T15:AE15)</f>
        <v>663.34444444444432</v>
      </c>
      <c r="AG15" s="71">
        <v>663.32</v>
      </c>
      <c r="AH15" s="71">
        <f>AE15*5</f>
        <v>276.39999999999998</v>
      </c>
      <c r="AI15" s="71">
        <f>AE15*O15</f>
        <v>73.909353626196236</v>
      </c>
      <c r="AJ15" s="71">
        <v>73.909353626196236</v>
      </c>
      <c r="AK15" s="71">
        <v>73.909353626196236</v>
      </c>
      <c r="AL15" s="71">
        <v>73.909353626196236</v>
      </c>
      <c r="AM15" s="71">
        <v>73.909353626196236</v>
      </c>
      <c r="AN15" s="71"/>
      <c r="AO15" s="71"/>
      <c r="AP15" s="71">
        <f>SUM(AH15:AO15)</f>
        <v>645.94676813098101</v>
      </c>
      <c r="AQ15" s="86">
        <f>AG15-AP15</f>
        <v>17.373231869019037</v>
      </c>
    </row>
    <row r="16" spans="1:43" s="24" customFormat="1">
      <c r="A16" s="51" t="s">
        <v>83</v>
      </c>
      <c r="B16" s="51" t="s">
        <v>53</v>
      </c>
      <c r="C16" s="51" t="s">
        <v>173</v>
      </c>
      <c r="D16" s="72">
        <f t="shared" si="0"/>
        <v>3</v>
      </c>
      <c r="E16" s="52">
        <v>0.33329999999999999</v>
      </c>
      <c r="F16" s="50">
        <v>37622</v>
      </c>
      <c r="G16" s="53">
        <v>800</v>
      </c>
      <c r="H16" s="54">
        <v>132</v>
      </c>
      <c r="I16" s="72">
        <v>36</v>
      </c>
      <c r="J16" s="72">
        <f t="shared" si="1"/>
        <v>-96</v>
      </c>
      <c r="K16" s="134">
        <f t="shared" si="2"/>
        <v>2933.04</v>
      </c>
      <c r="L16" s="70">
        <f t="shared" si="3"/>
        <v>-2133.04</v>
      </c>
      <c r="M16" s="69">
        <v>115.958</v>
      </c>
      <c r="N16" s="98">
        <v>103.32</v>
      </c>
      <c r="O16" s="69">
        <f t="shared" si="4"/>
        <v>1.1223190089043749</v>
      </c>
      <c r="P16" s="71">
        <f t="shared" si="5"/>
        <v>-2393.9513387533875</v>
      </c>
      <c r="Q16" s="72">
        <v>36</v>
      </c>
      <c r="R16" s="71">
        <f t="shared" si="6"/>
        <v>533.33333333333326</v>
      </c>
      <c r="S16" s="72">
        <v>24</v>
      </c>
      <c r="T16" s="71">
        <f t="shared" si="7"/>
        <v>22.222222222222218</v>
      </c>
      <c r="U16" s="71">
        <f t="shared" si="8"/>
        <v>22.222222222222218</v>
      </c>
      <c r="V16" s="71">
        <f t="shared" si="9"/>
        <v>22.222222222222218</v>
      </c>
      <c r="W16" s="71">
        <f t="shared" si="10"/>
        <v>22.222222222222218</v>
      </c>
      <c r="X16" s="71">
        <f t="shared" si="11"/>
        <v>22.222222222222218</v>
      </c>
      <c r="Y16" s="71">
        <f t="shared" si="12"/>
        <v>22.222222222222218</v>
      </c>
      <c r="Z16" s="71">
        <f t="shared" si="13"/>
        <v>22.222222222222218</v>
      </c>
      <c r="AA16" s="71">
        <v>22.22</v>
      </c>
      <c r="AB16" s="71">
        <v>22.22</v>
      </c>
      <c r="AC16" s="71">
        <v>22.22</v>
      </c>
      <c r="AD16" s="71">
        <v>22.22</v>
      </c>
      <c r="AE16" s="71">
        <v>22.22</v>
      </c>
      <c r="AF16" s="71">
        <f t="shared" si="14"/>
        <v>266.65555555555557</v>
      </c>
      <c r="AG16" s="71">
        <v>266.68</v>
      </c>
      <c r="AH16" s="71">
        <f t="shared" ref="AH16:AH20" si="15">AE16*5</f>
        <v>111.1</v>
      </c>
      <c r="AI16" s="71">
        <f t="shared" ref="AI16:AI20" si="16">AE16*O16</f>
        <v>24.937928377855208</v>
      </c>
      <c r="AJ16" s="71">
        <v>24.937928377855208</v>
      </c>
      <c r="AK16" s="71">
        <v>24.937928377855208</v>
      </c>
      <c r="AL16" s="71">
        <v>24.937928377855208</v>
      </c>
      <c r="AM16" s="71">
        <v>24.937928377855208</v>
      </c>
      <c r="AN16" s="71"/>
      <c r="AO16" s="71"/>
      <c r="AP16" s="71">
        <f t="shared" ref="AP16:AP20" si="17">SUM(AH16:AO16)</f>
        <v>235.789641889276</v>
      </c>
      <c r="AQ16" s="86">
        <f t="shared" ref="AQ16:AQ20" si="18">AG16-AP16</f>
        <v>30.890358110724009</v>
      </c>
    </row>
    <row r="17" spans="1:43" s="24" customFormat="1">
      <c r="A17" s="51" t="s">
        <v>83</v>
      </c>
      <c r="B17" s="51" t="s">
        <v>57</v>
      </c>
      <c r="C17" s="51" t="s">
        <v>173</v>
      </c>
      <c r="D17" s="72">
        <f t="shared" si="0"/>
        <v>3</v>
      </c>
      <c r="E17" s="52">
        <v>0.33329999999999999</v>
      </c>
      <c r="F17" s="50">
        <v>38718</v>
      </c>
      <c r="G17" s="53">
        <v>2817.5</v>
      </c>
      <c r="H17" s="54">
        <v>96</v>
      </c>
      <c r="I17" s="72">
        <v>36</v>
      </c>
      <c r="J17" s="72">
        <f t="shared" si="1"/>
        <v>-60</v>
      </c>
      <c r="K17" s="134">
        <f t="shared" si="2"/>
        <v>7512.5820000000003</v>
      </c>
      <c r="L17" s="70">
        <f t="shared" si="3"/>
        <v>-4695.0820000000003</v>
      </c>
      <c r="M17" s="69">
        <v>115.958</v>
      </c>
      <c r="N17" s="98">
        <v>116.983</v>
      </c>
      <c r="O17" s="69">
        <f t="shared" si="4"/>
        <v>0.9912380431344725</v>
      </c>
      <c r="P17" s="71">
        <f t="shared" si="5"/>
        <v>-4653.9438940358859</v>
      </c>
      <c r="Q17" s="72">
        <v>36</v>
      </c>
      <c r="R17" s="71">
        <f t="shared" si="6"/>
        <v>1878.3333333333333</v>
      </c>
      <c r="S17" s="72">
        <v>24</v>
      </c>
      <c r="T17" s="71">
        <f t="shared" si="7"/>
        <v>78.263888888888886</v>
      </c>
      <c r="U17" s="71">
        <f t="shared" si="8"/>
        <v>78.263888888888886</v>
      </c>
      <c r="V17" s="71">
        <f t="shared" si="9"/>
        <v>78.263888888888886</v>
      </c>
      <c r="W17" s="71">
        <f t="shared" si="10"/>
        <v>78.263888888888886</v>
      </c>
      <c r="X17" s="71">
        <f t="shared" si="11"/>
        <v>78.263888888888886</v>
      </c>
      <c r="Y17" s="71">
        <f t="shared" si="12"/>
        <v>78.263888888888886</v>
      </c>
      <c r="Z17" s="71">
        <f t="shared" si="13"/>
        <v>78.263888888888886</v>
      </c>
      <c r="AA17" s="71">
        <v>78.260000000000005</v>
      </c>
      <c r="AB17" s="71">
        <v>78.260000000000005</v>
      </c>
      <c r="AC17" s="71">
        <v>78.260000000000005</v>
      </c>
      <c r="AD17" s="71">
        <v>78.260000000000005</v>
      </c>
      <c r="AE17" s="71">
        <v>78.260000000000005</v>
      </c>
      <c r="AF17" s="71">
        <f t="shared" si="14"/>
        <v>939.14722222222224</v>
      </c>
      <c r="AG17" s="71">
        <v>939.19</v>
      </c>
      <c r="AH17" s="71">
        <f t="shared" si="15"/>
        <v>391.3</v>
      </c>
      <c r="AI17" s="71">
        <f t="shared" si="16"/>
        <v>77.574289255703818</v>
      </c>
      <c r="AJ17" s="71">
        <v>77.574289255703818</v>
      </c>
      <c r="AK17" s="71">
        <v>77.574289255703818</v>
      </c>
      <c r="AL17" s="71">
        <v>77.574289255703818</v>
      </c>
      <c r="AM17" s="71">
        <v>77.574289255703818</v>
      </c>
      <c r="AN17" s="71"/>
      <c r="AO17" s="71"/>
      <c r="AP17" s="71">
        <f t="shared" si="17"/>
        <v>779.17144627851894</v>
      </c>
      <c r="AQ17" s="86">
        <f t="shared" si="18"/>
        <v>160.01855372148111</v>
      </c>
    </row>
    <row r="18" spans="1:43" s="24" customFormat="1">
      <c r="A18" s="51" t="s">
        <v>83</v>
      </c>
      <c r="B18" s="51" t="s">
        <v>58</v>
      </c>
      <c r="C18" s="51" t="s">
        <v>173</v>
      </c>
      <c r="D18" s="72">
        <f t="shared" si="0"/>
        <v>3</v>
      </c>
      <c r="E18" s="52">
        <v>0.33329999999999999</v>
      </c>
      <c r="F18" s="50">
        <v>38718</v>
      </c>
      <c r="G18" s="53">
        <v>2450</v>
      </c>
      <c r="H18" s="54">
        <v>96</v>
      </c>
      <c r="I18" s="72">
        <v>36</v>
      </c>
      <c r="J18" s="72">
        <f t="shared" si="1"/>
        <v>-60</v>
      </c>
      <c r="K18" s="134">
        <f t="shared" si="2"/>
        <v>6532.68</v>
      </c>
      <c r="L18" s="70">
        <f t="shared" si="3"/>
        <v>-4082.6800000000003</v>
      </c>
      <c r="M18" s="69">
        <v>115.958</v>
      </c>
      <c r="N18" s="98">
        <v>116.983</v>
      </c>
      <c r="O18" s="69">
        <f t="shared" si="4"/>
        <v>0.9912380431344725</v>
      </c>
      <c r="P18" s="71">
        <f t="shared" si="5"/>
        <v>-4046.9077339442483</v>
      </c>
      <c r="Q18" s="72">
        <v>36</v>
      </c>
      <c r="R18" s="71">
        <f t="shared" si="6"/>
        <v>1633.3333333333335</v>
      </c>
      <c r="S18" s="72">
        <v>24</v>
      </c>
      <c r="T18" s="71">
        <f t="shared" si="7"/>
        <v>68.055555555555557</v>
      </c>
      <c r="U18" s="71">
        <f t="shared" si="8"/>
        <v>68.055555555555557</v>
      </c>
      <c r="V18" s="71">
        <f t="shared" si="9"/>
        <v>68.055555555555557</v>
      </c>
      <c r="W18" s="71">
        <f t="shared" si="10"/>
        <v>68.055555555555557</v>
      </c>
      <c r="X18" s="71">
        <f t="shared" si="11"/>
        <v>68.055555555555557</v>
      </c>
      <c r="Y18" s="71">
        <f t="shared" si="12"/>
        <v>68.055555555555557</v>
      </c>
      <c r="Z18" s="71">
        <f t="shared" si="13"/>
        <v>68.055555555555557</v>
      </c>
      <c r="AA18" s="71">
        <v>68.06</v>
      </c>
      <c r="AB18" s="71">
        <v>68.06</v>
      </c>
      <c r="AC18" s="71">
        <v>68.06</v>
      </c>
      <c r="AD18" s="71">
        <v>68.06</v>
      </c>
      <c r="AE18" s="71">
        <v>68.06</v>
      </c>
      <c r="AF18" s="71">
        <f t="shared" si="14"/>
        <v>816.68888888888864</v>
      </c>
      <c r="AG18" s="71">
        <v>816.64</v>
      </c>
      <c r="AH18" s="71">
        <f t="shared" si="15"/>
        <v>340.3</v>
      </c>
      <c r="AI18" s="71">
        <f t="shared" si="16"/>
        <v>67.463661215732202</v>
      </c>
      <c r="AJ18" s="71">
        <v>67.463661215732202</v>
      </c>
      <c r="AK18" s="71">
        <v>67.463661215732202</v>
      </c>
      <c r="AL18" s="71">
        <v>67.463661215732202</v>
      </c>
      <c r="AM18" s="71">
        <v>67.463661215732202</v>
      </c>
      <c r="AN18" s="71"/>
      <c r="AO18" s="71"/>
      <c r="AP18" s="71">
        <f t="shared" si="17"/>
        <v>677.61830607866091</v>
      </c>
      <c r="AQ18" s="86">
        <f t="shared" si="18"/>
        <v>139.02169392133908</v>
      </c>
    </row>
    <row r="19" spans="1:43" s="24" customFormat="1">
      <c r="A19" s="51" t="s">
        <v>83</v>
      </c>
      <c r="B19" s="51" t="s">
        <v>56</v>
      </c>
      <c r="C19" s="51" t="s">
        <v>173</v>
      </c>
      <c r="D19" s="72">
        <f t="shared" si="0"/>
        <v>3</v>
      </c>
      <c r="E19" s="52">
        <v>0.33329999999999999</v>
      </c>
      <c r="F19" s="50">
        <v>39083</v>
      </c>
      <c r="G19" s="53">
        <v>2250</v>
      </c>
      <c r="H19" s="54">
        <v>84</v>
      </c>
      <c r="I19" s="72">
        <v>36</v>
      </c>
      <c r="J19" s="72">
        <f t="shared" si="1"/>
        <v>-48</v>
      </c>
      <c r="K19" s="134">
        <f t="shared" si="2"/>
        <v>5249.4749999999995</v>
      </c>
      <c r="L19" s="70">
        <f t="shared" si="3"/>
        <v>-2999.4749999999995</v>
      </c>
      <c r="M19" s="69">
        <v>115.958</v>
      </c>
      <c r="N19" s="98">
        <v>121.64</v>
      </c>
      <c r="O19" s="69">
        <f t="shared" si="4"/>
        <v>0.95328839197632353</v>
      </c>
      <c r="P19" s="71">
        <f t="shared" si="5"/>
        <v>-2859.3646995231825</v>
      </c>
      <c r="Q19" s="72">
        <v>36</v>
      </c>
      <c r="R19" s="71">
        <f t="shared" si="6"/>
        <v>1500</v>
      </c>
      <c r="S19" s="72">
        <v>24</v>
      </c>
      <c r="T19" s="71">
        <f t="shared" si="7"/>
        <v>62.5</v>
      </c>
      <c r="U19" s="71">
        <f t="shared" si="8"/>
        <v>62.5</v>
      </c>
      <c r="V19" s="71">
        <f t="shared" si="9"/>
        <v>62.5</v>
      </c>
      <c r="W19" s="71">
        <f t="shared" si="10"/>
        <v>62.5</v>
      </c>
      <c r="X19" s="71">
        <f t="shared" si="11"/>
        <v>62.5</v>
      </c>
      <c r="Y19" s="71">
        <f t="shared" si="12"/>
        <v>62.5</v>
      </c>
      <c r="Z19" s="71">
        <f t="shared" si="13"/>
        <v>62.5</v>
      </c>
      <c r="AA19" s="71">
        <v>62.5</v>
      </c>
      <c r="AB19" s="71">
        <v>62.5</v>
      </c>
      <c r="AC19" s="71">
        <v>62.5</v>
      </c>
      <c r="AD19" s="71">
        <v>62.5</v>
      </c>
      <c r="AE19" s="71">
        <v>62.5</v>
      </c>
      <c r="AF19" s="71">
        <f t="shared" si="14"/>
        <v>750</v>
      </c>
      <c r="AG19" s="71">
        <v>750</v>
      </c>
      <c r="AH19" s="71">
        <f t="shared" si="15"/>
        <v>312.5</v>
      </c>
      <c r="AI19" s="71">
        <f t="shared" si="16"/>
        <v>59.580524498520219</v>
      </c>
      <c r="AJ19" s="71">
        <v>59.580524498520219</v>
      </c>
      <c r="AK19" s="71">
        <v>59.580524498520219</v>
      </c>
      <c r="AL19" s="71">
        <v>59.580524498520219</v>
      </c>
      <c r="AM19" s="71">
        <v>59.580524498520219</v>
      </c>
      <c r="AN19" s="71"/>
      <c r="AO19" s="71"/>
      <c r="AP19" s="71">
        <f t="shared" si="17"/>
        <v>610.40262249260104</v>
      </c>
      <c r="AQ19" s="86">
        <f t="shared" si="18"/>
        <v>139.59737750739896</v>
      </c>
    </row>
    <row r="20" spans="1:43" s="24" customFormat="1">
      <c r="A20" s="51" t="s">
        <v>83</v>
      </c>
      <c r="B20" s="51" t="s">
        <v>68</v>
      </c>
      <c r="C20" s="51" t="s">
        <v>173</v>
      </c>
      <c r="D20" s="72">
        <f t="shared" si="0"/>
        <v>3</v>
      </c>
      <c r="E20" s="52">
        <v>0.33329999999999999</v>
      </c>
      <c r="F20" s="50">
        <v>39083</v>
      </c>
      <c r="G20" s="53">
        <v>695</v>
      </c>
      <c r="H20" s="54">
        <v>84</v>
      </c>
      <c r="I20" s="72">
        <v>36</v>
      </c>
      <c r="J20" s="72">
        <f t="shared" si="1"/>
        <v>-48</v>
      </c>
      <c r="K20" s="134">
        <f t="shared" si="2"/>
        <v>1621.5045</v>
      </c>
      <c r="L20" s="70">
        <f t="shared" si="3"/>
        <v>-926.50450000000001</v>
      </c>
      <c r="M20" s="69">
        <v>115.958</v>
      </c>
      <c r="N20" s="98">
        <v>121.64</v>
      </c>
      <c r="O20" s="69">
        <f t="shared" si="4"/>
        <v>0.95328839197632353</v>
      </c>
      <c r="P20" s="71">
        <f t="shared" si="5"/>
        <v>-883.22598496382761</v>
      </c>
      <c r="Q20" s="72">
        <v>36</v>
      </c>
      <c r="R20" s="71">
        <f t="shared" si="6"/>
        <v>463.33333333333337</v>
      </c>
      <c r="S20" s="72">
        <v>24</v>
      </c>
      <c r="T20" s="71">
        <f t="shared" si="7"/>
        <v>19.305555555555557</v>
      </c>
      <c r="U20" s="71">
        <f t="shared" si="8"/>
        <v>19.305555555555557</v>
      </c>
      <c r="V20" s="71">
        <f t="shared" si="9"/>
        <v>19.305555555555557</v>
      </c>
      <c r="W20" s="71">
        <f t="shared" si="10"/>
        <v>19.305555555555557</v>
      </c>
      <c r="X20" s="71">
        <f t="shared" si="11"/>
        <v>19.305555555555557</v>
      </c>
      <c r="Y20" s="71">
        <f t="shared" si="12"/>
        <v>19.305555555555557</v>
      </c>
      <c r="Z20" s="71">
        <f t="shared" si="13"/>
        <v>19.305555555555557</v>
      </c>
      <c r="AA20" s="71">
        <v>19.309999999999999</v>
      </c>
      <c r="AB20" s="71">
        <v>19.309999999999999</v>
      </c>
      <c r="AC20" s="71">
        <v>19.309999999999999</v>
      </c>
      <c r="AD20" s="71">
        <v>19.309999999999999</v>
      </c>
      <c r="AE20" s="71">
        <v>19.309999999999999</v>
      </c>
      <c r="AF20" s="71">
        <f t="shared" si="14"/>
        <v>231.68888888888893</v>
      </c>
      <c r="AG20" s="71">
        <v>231.64</v>
      </c>
      <c r="AH20" s="71">
        <f t="shared" si="15"/>
        <v>96.55</v>
      </c>
      <c r="AI20" s="71">
        <f t="shared" si="16"/>
        <v>18.407998849062807</v>
      </c>
      <c r="AJ20" s="71">
        <v>18.407998849062807</v>
      </c>
      <c r="AK20" s="71">
        <v>18.407998849062807</v>
      </c>
      <c r="AL20" s="71">
        <v>18.407998849062807</v>
      </c>
      <c r="AM20" s="71">
        <v>18.407998849062807</v>
      </c>
      <c r="AN20" s="71"/>
      <c r="AO20" s="71"/>
      <c r="AP20" s="71">
        <f t="shared" si="17"/>
        <v>188.58999424531405</v>
      </c>
      <c r="AQ20" s="86">
        <f t="shared" si="18"/>
        <v>43.050005754685941</v>
      </c>
    </row>
    <row r="21" spans="1:43" s="24" customFormat="1">
      <c r="A21" s="34" t="s">
        <v>81</v>
      </c>
      <c r="B21" s="34" t="s">
        <v>111</v>
      </c>
      <c r="C21" s="34"/>
      <c r="D21" s="91"/>
      <c r="E21" s="33"/>
      <c r="F21" s="28"/>
      <c r="G21" s="20"/>
      <c r="H21" s="25"/>
      <c r="I21" s="80"/>
      <c r="J21" s="80"/>
      <c r="K21" s="137"/>
      <c r="L21" s="78"/>
      <c r="M21" s="79"/>
      <c r="N21" s="102"/>
      <c r="O21" s="79"/>
      <c r="P21" s="77"/>
      <c r="Q21" s="80"/>
      <c r="R21" s="80"/>
      <c r="S21" s="80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90"/>
    </row>
    <row r="22" spans="1:43" s="24" customFormat="1">
      <c r="A22" s="34" t="s">
        <v>103</v>
      </c>
      <c r="B22" s="13"/>
      <c r="C22" s="13"/>
      <c r="D22" s="7"/>
      <c r="E22" s="33"/>
      <c r="F22" s="28"/>
      <c r="G22" s="20"/>
      <c r="H22" s="25"/>
      <c r="I22" s="80"/>
      <c r="J22" s="80"/>
      <c r="K22" s="137"/>
      <c r="L22" s="78"/>
      <c r="M22" s="79"/>
      <c r="N22" s="102"/>
      <c r="O22" s="79"/>
      <c r="P22" s="77"/>
      <c r="Q22" s="80"/>
      <c r="R22" s="80"/>
      <c r="S22" s="80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90"/>
    </row>
    <row r="23" spans="1:43" s="24" customFormat="1">
      <c r="A23" s="51" t="s">
        <v>95</v>
      </c>
      <c r="B23" s="51" t="s">
        <v>55</v>
      </c>
      <c r="C23" s="51" t="s">
        <v>173</v>
      </c>
      <c r="D23" s="72">
        <f>Q23/12</f>
        <v>10</v>
      </c>
      <c r="E23" s="58">
        <v>0.1</v>
      </c>
      <c r="F23" s="50">
        <v>35431</v>
      </c>
      <c r="G23" s="53">
        <v>1250</v>
      </c>
      <c r="H23" s="54">
        <v>204</v>
      </c>
      <c r="I23" s="72">
        <v>120</v>
      </c>
      <c r="J23" s="72">
        <f>I23-H23</f>
        <v>-84</v>
      </c>
      <c r="K23" s="134">
        <f>((G23*E23)/12)*H23</f>
        <v>2125</v>
      </c>
      <c r="L23" s="70">
        <f>G23-K23</f>
        <v>-875</v>
      </c>
      <c r="M23" s="69">
        <v>115.958</v>
      </c>
      <c r="N23" s="98">
        <v>56.942</v>
      </c>
      <c r="O23" s="69">
        <f>M23/N23</f>
        <v>2.0364230269396928</v>
      </c>
      <c r="P23" s="71">
        <f>L23*O23</f>
        <v>-1781.8701485722313</v>
      </c>
      <c r="Q23" s="72">
        <v>120</v>
      </c>
      <c r="R23" s="71">
        <f>G23/Q23*S23</f>
        <v>250</v>
      </c>
      <c r="S23" s="72">
        <v>24</v>
      </c>
      <c r="T23" s="71">
        <f>R23/S23</f>
        <v>10.416666666666666</v>
      </c>
      <c r="U23" s="71">
        <f>R23/S23</f>
        <v>10.416666666666666</v>
      </c>
      <c r="V23" s="71">
        <f>R23/S23</f>
        <v>10.416666666666666</v>
      </c>
      <c r="W23" s="71">
        <f>R23/S23</f>
        <v>10.416666666666666</v>
      </c>
      <c r="X23" s="71">
        <f>R23/S23</f>
        <v>10.416666666666666</v>
      </c>
      <c r="Y23" s="71">
        <f>R23/S23</f>
        <v>10.416666666666666</v>
      </c>
      <c r="Z23" s="71">
        <v>10.42</v>
      </c>
      <c r="AA23" s="71">
        <v>10.42</v>
      </c>
      <c r="AB23" s="71">
        <v>10.42</v>
      </c>
      <c r="AC23" s="71">
        <v>10.42</v>
      </c>
      <c r="AD23" s="71">
        <v>10.42</v>
      </c>
      <c r="AE23" s="71">
        <v>10.42</v>
      </c>
      <c r="AF23" s="71">
        <f>SUM(T23:AE23)</f>
        <v>125.02</v>
      </c>
      <c r="AG23" s="71">
        <v>124.98</v>
      </c>
      <c r="AH23" s="71">
        <f t="shared" ref="AH23:AH24" si="19">AE23*5</f>
        <v>52.1</v>
      </c>
      <c r="AI23" s="71">
        <f t="shared" ref="AI23:AI24" si="20">AE23*O23</f>
        <v>21.2195279407116</v>
      </c>
      <c r="AJ23" s="71">
        <v>21.2195279407116</v>
      </c>
      <c r="AK23" s="71">
        <v>21.2195279407116</v>
      </c>
      <c r="AL23" s="71">
        <v>8.2200000000000006</v>
      </c>
      <c r="AM23" s="71">
        <v>0</v>
      </c>
      <c r="AN23" s="71"/>
      <c r="AO23" s="71"/>
      <c r="AP23" s="71">
        <f>SUM(AH23:AO23)</f>
        <v>123.97858382213479</v>
      </c>
      <c r="AQ23" s="86">
        <f>AG23-AP23</f>
        <v>1.0014161778652095</v>
      </c>
    </row>
    <row r="24" spans="1:43" s="24" customFormat="1">
      <c r="A24" s="51" t="s">
        <v>94</v>
      </c>
      <c r="B24" s="51" t="s">
        <v>60</v>
      </c>
      <c r="C24" s="51" t="s">
        <v>174</v>
      </c>
      <c r="D24" s="72">
        <f>Q24/12</f>
        <v>10</v>
      </c>
      <c r="E24" s="58">
        <v>0.1</v>
      </c>
      <c r="F24" s="50">
        <v>35431</v>
      </c>
      <c r="G24" s="53">
        <v>2000</v>
      </c>
      <c r="H24" s="54">
        <v>204</v>
      </c>
      <c r="I24" s="72">
        <v>120</v>
      </c>
      <c r="J24" s="72">
        <f>I24-H24</f>
        <v>-84</v>
      </c>
      <c r="K24" s="134">
        <f>((G24*E24)/12)*H24</f>
        <v>3400.0000000000005</v>
      </c>
      <c r="L24" s="70">
        <f>G24-K24</f>
        <v>-1400.0000000000005</v>
      </c>
      <c r="M24" s="69">
        <v>115.958</v>
      </c>
      <c r="N24" s="98">
        <v>56.942</v>
      </c>
      <c r="O24" s="69">
        <f>M24/N24</f>
        <v>2.0364230269396928</v>
      </c>
      <c r="P24" s="71">
        <f>L24*O24</f>
        <v>-2850.9922377155708</v>
      </c>
      <c r="Q24" s="72">
        <v>120</v>
      </c>
      <c r="R24" s="71">
        <f>G24/Q24*S24</f>
        <v>400</v>
      </c>
      <c r="S24" s="72">
        <v>24</v>
      </c>
      <c r="T24" s="71">
        <f>R24/S24</f>
        <v>16.666666666666668</v>
      </c>
      <c r="U24" s="71">
        <f>R24/S24</f>
        <v>16.666666666666668</v>
      </c>
      <c r="V24" s="71">
        <f>R24/S24</f>
        <v>16.666666666666668</v>
      </c>
      <c r="W24" s="71">
        <f>R24/S24</f>
        <v>16.666666666666668</v>
      </c>
      <c r="X24" s="71">
        <f>R24/S24</f>
        <v>16.666666666666668</v>
      </c>
      <c r="Y24" s="71">
        <f>R24/S24</f>
        <v>16.666666666666668</v>
      </c>
      <c r="Z24" s="71">
        <v>16.670000000000002</v>
      </c>
      <c r="AA24" s="71">
        <v>16.670000000000002</v>
      </c>
      <c r="AB24" s="71">
        <v>16.670000000000002</v>
      </c>
      <c r="AC24" s="71">
        <v>16.670000000000002</v>
      </c>
      <c r="AD24" s="71">
        <v>16.670000000000002</v>
      </c>
      <c r="AE24" s="71">
        <v>16.670000000000002</v>
      </c>
      <c r="AF24" s="71">
        <f>SUM(T24:AE24)</f>
        <v>200.0200000000001</v>
      </c>
      <c r="AG24" s="71">
        <v>199.98</v>
      </c>
      <c r="AH24" s="71">
        <f t="shared" si="19"/>
        <v>83.350000000000009</v>
      </c>
      <c r="AI24" s="71">
        <f t="shared" si="20"/>
        <v>33.947171859084683</v>
      </c>
      <c r="AJ24" s="71">
        <v>33.947171859084683</v>
      </c>
      <c r="AK24" s="71">
        <v>33.947171859084683</v>
      </c>
      <c r="AL24" s="71">
        <v>13.79</v>
      </c>
      <c r="AM24" s="71">
        <v>0</v>
      </c>
      <c r="AN24" s="71"/>
      <c r="AO24" s="71"/>
      <c r="AP24" s="71">
        <f>SUM(AH24:AO24)</f>
        <v>198.98151557725404</v>
      </c>
      <c r="AQ24" s="86">
        <f>AG24-AP24</f>
        <v>0.99848442274594618</v>
      </c>
    </row>
    <row r="25" spans="1:43">
      <c r="A25" s="34" t="s">
        <v>85</v>
      </c>
      <c r="B25" s="34" t="s">
        <v>26</v>
      </c>
      <c r="C25" s="34"/>
      <c r="D25" s="91"/>
      <c r="E25" s="5"/>
      <c r="F25" s="29"/>
      <c r="G25" s="1"/>
      <c r="H25" s="6"/>
      <c r="I25" s="10"/>
      <c r="J25" s="10"/>
      <c r="K25" s="136"/>
      <c r="L25" s="9"/>
      <c r="M25" s="15"/>
      <c r="N25" s="100"/>
      <c r="O25" s="15"/>
      <c r="P25" s="73"/>
      <c r="Q25" s="10"/>
      <c r="R25" s="10"/>
      <c r="S25" s="1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85"/>
    </row>
    <row r="26" spans="1:43">
      <c r="A26" s="34" t="s">
        <v>96</v>
      </c>
      <c r="B26" s="37"/>
      <c r="C26" s="37"/>
      <c r="D26" s="92"/>
      <c r="E26" s="36"/>
      <c r="F26" s="29"/>
      <c r="G26" s="1"/>
      <c r="H26" s="6"/>
      <c r="I26" s="10"/>
      <c r="J26" s="10"/>
      <c r="K26" s="136"/>
      <c r="L26" s="9"/>
      <c r="M26" s="15"/>
      <c r="N26" s="100"/>
      <c r="O26" s="15"/>
      <c r="P26" s="73"/>
      <c r="Q26" s="10"/>
      <c r="R26" s="10"/>
      <c r="S26" s="1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85"/>
    </row>
    <row r="27" spans="1:43" s="18" customFormat="1">
      <c r="A27" s="51" t="s">
        <v>84</v>
      </c>
      <c r="B27" s="51" t="s">
        <v>50</v>
      </c>
      <c r="C27" s="51" t="s">
        <v>174</v>
      </c>
      <c r="D27" s="72">
        <f>Q27/12</f>
        <v>10</v>
      </c>
      <c r="E27" s="58">
        <v>0.1</v>
      </c>
      <c r="F27" s="50">
        <v>36798</v>
      </c>
      <c r="G27" s="53">
        <v>1607.18</v>
      </c>
      <c r="H27" s="54">
        <v>159</v>
      </c>
      <c r="I27" s="72">
        <v>120</v>
      </c>
      <c r="J27" s="72">
        <f>I27-H27</f>
        <v>-39</v>
      </c>
      <c r="K27" s="134">
        <f>((G27*E27)/12)*H27</f>
        <v>2129.5135</v>
      </c>
      <c r="L27" s="70">
        <f>G27-K27</f>
        <v>-522.33349999999996</v>
      </c>
      <c r="M27" s="69">
        <v>115.958</v>
      </c>
      <c r="N27" s="98">
        <v>90.841999999999999</v>
      </c>
      <c r="O27" s="69">
        <f>M27/N27</f>
        <v>1.2764800422711962</v>
      </c>
      <c r="P27" s="71">
        <f>L27*O27</f>
        <v>-666.7482881596618</v>
      </c>
      <c r="Q27" s="72">
        <v>120</v>
      </c>
      <c r="R27" s="71">
        <f>G27/Q27*S27</f>
        <v>321.43600000000004</v>
      </c>
      <c r="S27" s="72">
        <v>24</v>
      </c>
      <c r="T27" s="71">
        <f>R27/S27</f>
        <v>13.393166666666668</v>
      </c>
      <c r="U27" s="71">
        <f>R27/S27</f>
        <v>13.393166666666668</v>
      </c>
      <c r="V27" s="71">
        <f>R27/S27</f>
        <v>13.393166666666668</v>
      </c>
      <c r="W27" s="71">
        <f>R27/S27</f>
        <v>13.393166666666668</v>
      </c>
      <c r="X27" s="71">
        <f>R27/S27</f>
        <v>13.393166666666668</v>
      </c>
      <c r="Y27" s="71">
        <f>R27/S27</f>
        <v>13.393166666666668</v>
      </c>
      <c r="Z27" s="71">
        <v>13.39</v>
      </c>
      <c r="AA27" s="71">
        <v>13.39</v>
      </c>
      <c r="AB27" s="71">
        <v>13.39</v>
      </c>
      <c r="AC27" s="71">
        <v>13.39</v>
      </c>
      <c r="AD27" s="71">
        <v>13.39</v>
      </c>
      <c r="AE27" s="71">
        <v>13.39</v>
      </c>
      <c r="AF27" s="71">
        <f>SUM(T27:AE27)</f>
        <v>160.69900000000001</v>
      </c>
      <c r="AG27" s="71">
        <v>160.74</v>
      </c>
      <c r="AH27" s="71">
        <f>AE27*5</f>
        <v>66.95</v>
      </c>
      <c r="AI27" s="71">
        <f>AE27*O27</f>
        <v>17.092067766011318</v>
      </c>
      <c r="AJ27" s="71">
        <v>17.092067766011318</v>
      </c>
      <c r="AK27" s="71">
        <v>17.092067766011318</v>
      </c>
      <c r="AL27" s="71">
        <v>17.092067766011318</v>
      </c>
      <c r="AM27" s="71">
        <v>17.092067766011318</v>
      </c>
      <c r="AN27" s="71"/>
      <c r="AO27" s="71"/>
      <c r="AP27" s="71">
        <f>SUM(AH27:AO27)</f>
        <v>152.41033883005662</v>
      </c>
      <c r="AQ27" s="86">
        <f>AG27-AP27</f>
        <v>8.3296611699433925</v>
      </c>
    </row>
    <row r="28" spans="1:43" s="24" customFormat="1">
      <c r="A28" s="34" t="s">
        <v>85</v>
      </c>
      <c r="B28" s="34" t="s">
        <v>105</v>
      </c>
      <c r="C28" s="34"/>
      <c r="D28" s="91"/>
      <c r="E28" s="33"/>
      <c r="F28" s="28"/>
      <c r="G28" s="20"/>
      <c r="H28" s="25"/>
      <c r="I28" s="80"/>
      <c r="J28" s="80"/>
      <c r="K28" s="137"/>
      <c r="L28" s="78"/>
      <c r="M28" s="79"/>
      <c r="N28" s="102"/>
      <c r="O28" s="79"/>
      <c r="P28" s="77"/>
      <c r="Q28" s="80"/>
      <c r="R28" s="80"/>
      <c r="S28" s="80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90"/>
    </row>
    <row r="29" spans="1:43" s="24" customFormat="1">
      <c r="A29" s="34" t="s">
        <v>97</v>
      </c>
      <c r="B29" s="13"/>
      <c r="C29" s="13"/>
      <c r="D29" s="7"/>
      <c r="E29" s="33"/>
      <c r="F29" s="28"/>
      <c r="G29" s="20"/>
      <c r="H29" s="25"/>
      <c r="I29" s="80"/>
      <c r="J29" s="80"/>
      <c r="K29" s="137"/>
      <c r="L29" s="78"/>
      <c r="M29" s="79"/>
      <c r="N29" s="102"/>
      <c r="O29" s="79"/>
      <c r="P29" s="77"/>
      <c r="Q29" s="80"/>
      <c r="R29" s="80"/>
      <c r="S29" s="80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90"/>
    </row>
    <row r="30" spans="1:43" s="24" customFormat="1">
      <c r="A30" s="60" t="s">
        <v>87</v>
      </c>
      <c r="B30" s="60" t="s">
        <v>88</v>
      </c>
      <c r="C30" s="122" t="s">
        <v>174</v>
      </c>
      <c r="D30" s="72">
        <f>Q30/12</f>
        <v>10</v>
      </c>
      <c r="E30" s="61">
        <v>0.1</v>
      </c>
      <c r="F30" s="59">
        <v>36526</v>
      </c>
      <c r="G30" s="62">
        <v>308.01</v>
      </c>
      <c r="H30" s="63">
        <v>168</v>
      </c>
      <c r="I30" s="72">
        <v>120</v>
      </c>
      <c r="J30" s="72">
        <f>I30-H30</f>
        <v>-48</v>
      </c>
      <c r="K30" s="134">
        <f>((G30*E30)/12)*H30</f>
        <v>431.21400000000006</v>
      </c>
      <c r="L30" s="70">
        <f>G30-K30</f>
        <v>-123.20400000000006</v>
      </c>
      <c r="M30" s="69">
        <v>115.958</v>
      </c>
      <c r="N30" s="98">
        <v>86.73</v>
      </c>
      <c r="O30" s="69">
        <f>M30/N30</f>
        <v>1.3369998846996425</v>
      </c>
      <c r="P30" s="71">
        <f>L30*O30</f>
        <v>-164.72373379453484</v>
      </c>
      <c r="Q30" s="72">
        <v>120</v>
      </c>
      <c r="R30" s="71">
        <f>G30/Q30*S30</f>
        <v>61.601999999999997</v>
      </c>
      <c r="S30" s="72">
        <v>24</v>
      </c>
      <c r="T30" s="71">
        <f>R30/S30</f>
        <v>2.5667499999999999</v>
      </c>
      <c r="U30" s="71">
        <f>R30/S30</f>
        <v>2.5667499999999999</v>
      </c>
      <c r="V30" s="71">
        <f>R30/S30</f>
        <v>2.5667499999999999</v>
      </c>
      <c r="W30" s="71">
        <f>R30/S30</f>
        <v>2.5667499999999999</v>
      </c>
      <c r="X30" s="71">
        <f>R30/S30</f>
        <v>2.5667499999999999</v>
      </c>
      <c r="Y30" s="71">
        <f>R30/S30</f>
        <v>2.5667499999999999</v>
      </c>
      <c r="Z30" s="71">
        <v>2.57</v>
      </c>
      <c r="AA30" s="71">
        <v>2.57</v>
      </c>
      <c r="AB30" s="71">
        <v>2.57</v>
      </c>
      <c r="AC30" s="71">
        <v>2.57</v>
      </c>
      <c r="AD30" s="71">
        <v>2.57</v>
      </c>
      <c r="AE30" s="71">
        <v>2.57</v>
      </c>
      <c r="AF30" s="71">
        <f>SUM(T30:AE30)</f>
        <v>30.820499999999999</v>
      </c>
      <c r="AG30" s="71">
        <v>30.78</v>
      </c>
      <c r="AH30" s="71">
        <f>AE30*5</f>
        <v>12.85</v>
      </c>
      <c r="AI30" s="71">
        <f>AE30*O30</f>
        <v>3.4360897036780811</v>
      </c>
      <c r="AJ30" s="71">
        <v>3.4360897036780811</v>
      </c>
      <c r="AK30" s="71">
        <v>3.4360897036780811</v>
      </c>
      <c r="AL30" s="71">
        <v>3.4360897036780811</v>
      </c>
      <c r="AM30" s="71">
        <v>3.19</v>
      </c>
      <c r="AN30" s="71"/>
      <c r="AO30" s="71"/>
      <c r="AP30" s="71">
        <f>SUM(AH30:AO30)</f>
        <v>29.784358814712327</v>
      </c>
      <c r="AQ30" s="86">
        <f>AG30-AP30</f>
        <v>0.99564118528767409</v>
      </c>
    </row>
    <row r="31" spans="1:43" s="24" customFormat="1">
      <c r="A31" s="34" t="s">
        <v>81</v>
      </c>
      <c r="B31" s="34" t="s">
        <v>109</v>
      </c>
      <c r="C31" s="34"/>
      <c r="D31" s="91"/>
      <c r="E31" s="33"/>
      <c r="F31" s="28"/>
      <c r="G31" s="20"/>
      <c r="H31" s="25"/>
      <c r="I31" s="80"/>
      <c r="J31" s="80"/>
      <c r="K31" s="137"/>
      <c r="L31" s="78"/>
      <c r="M31" s="79"/>
      <c r="N31" s="102"/>
      <c r="O31" s="79"/>
      <c r="P31" s="77"/>
      <c r="Q31" s="80"/>
      <c r="R31" s="80"/>
      <c r="S31" s="80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90"/>
    </row>
    <row r="32" spans="1:43" s="24" customFormat="1">
      <c r="A32" s="34" t="s">
        <v>104</v>
      </c>
      <c r="B32" s="13"/>
      <c r="C32" s="13"/>
      <c r="D32" s="7"/>
      <c r="E32" s="33"/>
      <c r="F32" s="28"/>
      <c r="G32" s="20"/>
      <c r="H32" s="25"/>
      <c r="I32" s="80"/>
      <c r="J32" s="80"/>
      <c r="K32" s="137"/>
      <c r="L32" s="78"/>
      <c r="M32" s="79"/>
      <c r="N32" s="102"/>
      <c r="O32" s="79"/>
      <c r="P32" s="77" t="s">
        <v>185</v>
      </c>
      <c r="Q32" s="80"/>
      <c r="R32" s="80"/>
      <c r="S32" s="80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90"/>
    </row>
    <row r="33" spans="1:43" s="24" customFormat="1">
      <c r="A33" s="60" t="s">
        <v>92</v>
      </c>
      <c r="B33" s="60" t="s">
        <v>65</v>
      </c>
      <c r="C33" s="122" t="s">
        <v>173</v>
      </c>
      <c r="D33" s="72">
        <f t="shared" ref="D33:D36" si="21">Q33/12</f>
        <v>10</v>
      </c>
      <c r="E33" s="61">
        <v>0.1</v>
      </c>
      <c r="F33" s="59">
        <v>35431</v>
      </c>
      <c r="G33" s="62">
        <v>214</v>
      </c>
      <c r="H33" s="63">
        <v>204</v>
      </c>
      <c r="I33" s="72">
        <v>120</v>
      </c>
      <c r="J33" s="72">
        <f t="shared" ref="J33:J36" si="22">I33-H33</f>
        <v>-84</v>
      </c>
      <c r="K33" s="134">
        <f t="shared" ref="K33:K36" si="23">((G33*E33)/12)*H33</f>
        <v>363.8</v>
      </c>
      <c r="L33" s="70">
        <f t="shared" ref="L33:L36" si="24">G33-K33</f>
        <v>-149.80000000000001</v>
      </c>
      <c r="M33" s="69">
        <v>115.958</v>
      </c>
      <c r="N33" s="98">
        <v>56.942</v>
      </c>
      <c r="O33" s="69">
        <f t="shared" ref="O33:O36" si="25">M33/N33</f>
        <v>2.0364230269396928</v>
      </c>
      <c r="P33" s="71">
        <f t="shared" ref="P33:P36" si="26">L33*O33</f>
        <v>-305.05616943556601</v>
      </c>
      <c r="Q33" s="72">
        <v>120</v>
      </c>
      <c r="R33" s="71">
        <f>G33/Q33*S33</f>
        <v>42.800000000000004</v>
      </c>
      <c r="S33" s="72">
        <v>24</v>
      </c>
      <c r="T33" s="71">
        <f>R33/S33</f>
        <v>1.7833333333333334</v>
      </c>
      <c r="U33" s="71">
        <f>R33/S33</f>
        <v>1.7833333333333334</v>
      </c>
      <c r="V33" s="71">
        <f>R33/S33</f>
        <v>1.7833333333333334</v>
      </c>
      <c r="W33" s="71">
        <f>R33/S33</f>
        <v>1.7833333333333334</v>
      </c>
      <c r="X33" s="71">
        <f>R33/S33</f>
        <v>1.7833333333333334</v>
      </c>
      <c r="Y33" s="71">
        <f>R33/S33</f>
        <v>1.7833333333333334</v>
      </c>
      <c r="Z33" s="71">
        <v>1.78</v>
      </c>
      <c r="AA33" s="71">
        <v>1.78</v>
      </c>
      <c r="AB33" s="71">
        <v>1.78</v>
      </c>
      <c r="AC33" s="71">
        <v>1.78</v>
      </c>
      <c r="AD33" s="71">
        <v>1.78</v>
      </c>
      <c r="AE33" s="71">
        <v>1.78</v>
      </c>
      <c r="AF33" s="71">
        <f t="shared" ref="AF33:AF36" si="27">SUM(T33:AE33)</f>
        <v>21.380000000000003</v>
      </c>
      <c r="AG33" s="71">
        <v>21.42</v>
      </c>
      <c r="AH33" s="71">
        <f t="shared" ref="AH33:AH36" si="28">AE33*5</f>
        <v>8.9</v>
      </c>
      <c r="AI33" s="71">
        <f t="shared" ref="AI33:AI36" si="29">AE33*O33</f>
        <v>3.6248329879526531</v>
      </c>
      <c r="AJ33" s="71">
        <v>3.6248329879526531</v>
      </c>
      <c r="AK33" s="71">
        <v>3.6248329879526531</v>
      </c>
      <c r="AL33" s="71">
        <v>0.65</v>
      </c>
      <c r="AM33" s="71">
        <v>0</v>
      </c>
      <c r="AN33" s="71"/>
      <c r="AO33" s="71"/>
      <c r="AP33" s="71">
        <f>SUM(AH33:AO33)</f>
        <v>20.42449896385796</v>
      </c>
      <c r="AQ33" s="86">
        <f>AG33-AP33</f>
        <v>0.99550103614204133</v>
      </c>
    </row>
    <row r="34" spans="1:43" s="24" customFormat="1">
      <c r="A34" s="60" t="s">
        <v>117</v>
      </c>
      <c r="B34" s="60" t="s">
        <v>63</v>
      </c>
      <c r="C34" s="122" t="s">
        <v>167</v>
      </c>
      <c r="D34" s="72">
        <f t="shared" si="21"/>
        <v>10</v>
      </c>
      <c r="E34" s="61">
        <v>0.1</v>
      </c>
      <c r="F34" s="59">
        <v>36526</v>
      </c>
      <c r="G34" s="62">
        <v>943.48</v>
      </c>
      <c r="H34" s="63">
        <v>168</v>
      </c>
      <c r="I34" s="72">
        <v>120</v>
      </c>
      <c r="J34" s="72">
        <f t="shared" si="22"/>
        <v>-48</v>
      </c>
      <c r="K34" s="134">
        <f t="shared" si="23"/>
        <v>1320.8720000000003</v>
      </c>
      <c r="L34" s="70">
        <f t="shared" si="24"/>
        <v>-377.39200000000028</v>
      </c>
      <c r="M34" s="69">
        <v>115.958</v>
      </c>
      <c r="N34" s="98">
        <v>86.73</v>
      </c>
      <c r="O34" s="69">
        <f t="shared" si="25"/>
        <v>1.3369998846996425</v>
      </c>
      <c r="P34" s="71">
        <f t="shared" si="26"/>
        <v>-504.57306048656784</v>
      </c>
      <c r="Q34" s="72">
        <v>120</v>
      </c>
      <c r="R34" s="71">
        <f>G34/Q34*S34</f>
        <v>188.69600000000003</v>
      </c>
      <c r="S34" s="72">
        <v>24</v>
      </c>
      <c r="T34" s="71">
        <f>R34/S34</f>
        <v>7.8623333333333347</v>
      </c>
      <c r="U34" s="71">
        <f>R34/S34</f>
        <v>7.8623333333333347</v>
      </c>
      <c r="V34" s="71">
        <f>R34/S34</f>
        <v>7.8623333333333347</v>
      </c>
      <c r="W34" s="71">
        <f>R34/S34</f>
        <v>7.8623333333333347</v>
      </c>
      <c r="X34" s="71">
        <f>R34/S34</f>
        <v>7.8623333333333347</v>
      </c>
      <c r="Y34" s="71">
        <f>R34/S34</f>
        <v>7.8623333333333347</v>
      </c>
      <c r="Z34" s="71">
        <v>7.86</v>
      </c>
      <c r="AA34" s="71">
        <v>7.86</v>
      </c>
      <c r="AB34" s="71">
        <v>7.86</v>
      </c>
      <c r="AC34" s="71">
        <v>7.86</v>
      </c>
      <c r="AD34" s="71">
        <v>7.86</v>
      </c>
      <c r="AE34" s="71">
        <v>7.86</v>
      </c>
      <c r="AF34" s="71">
        <f t="shared" si="27"/>
        <v>94.334000000000003</v>
      </c>
      <c r="AG34" s="71">
        <v>94.36</v>
      </c>
      <c r="AH34" s="71">
        <f t="shared" si="28"/>
        <v>39.300000000000004</v>
      </c>
      <c r="AI34" s="71">
        <f t="shared" si="29"/>
        <v>10.50881909373919</v>
      </c>
      <c r="AJ34" s="71">
        <v>10.50881909373919</v>
      </c>
      <c r="AK34" s="71">
        <v>10.50881909373919</v>
      </c>
      <c r="AL34" s="71">
        <v>10.50881909373919</v>
      </c>
      <c r="AM34" s="71">
        <v>10.50881909373919</v>
      </c>
      <c r="AN34" s="71"/>
      <c r="AO34" s="71"/>
      <c r="AP34" s="71">
        <f>SUM(AH34:AO34)</f>
        <v>91.844095468695954</v>
      </c>
      <c r="AQ34" s="86">
        <f>AG34-AP34</f>
        <v>2.5159045313040451</v>
      </c>
    </row>
    <row r="35" spans="1:43" s="24" customFormat="1">
      <c r="A35" s="51" t="s">
        <v>90</v>
      </c>
      <c r="B35" s="51" t="s">
        <v>66</v>
      </c>
      <c r="C35" s="51" t="s">
        <v>175</v>
      </c>
      <c r="D35" s="72">
        <f t="shared" si="21"/>
        <v>10</v>
      </c>
      <c r="E35" s="58">
        <v>0.1</v>
      </c>
      <c r="F35" s="50">
        <v>35908</v>
      </c>
      <c r="G35" s="53">
        <v>1099.97</v>
      </c>
      <c r="H35" s="54">
        <v>188</v>
      </c>
      <c r="I35" s="72">
        <v>120</v>
      </c>
      <c r="J35" s="72">
        <f t="shared" si="22"/>
        <v>-68</v>
      </c>
      <c r="K35" s="134">
        <f t="shared" si="23"/>
        <v>1723.2863333333337</v>
      </c>
      <c r="L35" s="70">
        <f t="shared" si="24"/>
        <v>-623.31633333333366</v>
      </c>
      <c r="M35" s="69">
        <v>115.958</v>
      </c>
      <c r="N35" s="98">
        <v>68.200999999999993</v>
      </c>
      <c r="O35" s="69">
        <f t="shared" si="25"/>
        <v>1.700238999428161</v>
      </c>
      <c r="P35" s="71">
        <f t="shared" si="26"/>
        <v>-1059.7867389138974</v>
      </c>
      <c r="Q35" s="72">
        <v>120</v>
      </c>
      <c r="R35" s="71">
        <f>G35/Q35*S35</f>
        <v>219.994</v>
      </c>
      <c r="S35" s="72">
        <v>24</v>
      </c>
      <c r="T35" s="71">
        <f>R35/S35</f>
        <v>9.1664166666666667</v>
      </c>
      <c r="U35" s="71">
        <f>R35/S35</f>
        <v>9.1664166666666667</v>
      </c>
      <c r="V35" s="71">
        <f>R35/S35</f>
        <v>9.1664166666666667</v>
      </c>
      <c r="W35" s="71">
        <f>R35/S35</f>
        <v>9.1664166666666667</v>
      </c>
      <c r="X35" s="71">
        <f>R35/S35</f>
        <v>9.1664166666666667</v>
      </c>
      <c r="Y35" s="71">
        <f>R35/S35</f>
        <v>9.1664166666666667</v>
      </c>
      <c r="Z35" s="71">
        <v>9.17</v>
      </c>
      <c r="AA35" s="71">
        <v>9.17</v>
      </c>
      <c r="AB35" s="71">
        <v>9.17</v>
      </c>
      <c r="AC35" s="71">
        <v>9.17</v>
      </c>
      <c r="AD35" s="71">
        <v>9.17</v>
      </c>
      <c r="AE35" s="71">
        <v>9.17</v>
      </c>
      <c r="AF35" s="71">
        <f t="shared" si="27"/>
        <v>110.0185</v>
      </c>
      <c r="AG35" s="71">
        <v>109.98</v>
      </c>
      <c r="AH35" s="71">
        <f t="shared" si="28"/>
        <v>45.85</v>
      </c>
      <c r="AI35" s="71">
        <f t="shared" si="29"/>
        <v>15.591191624756236</v>
      </c>
      <c r="AJ35" s="71">
        <v>15.591191624756236</v>
      </c>
      <c r="AK35" s="71">
        <v>15.591191624756236</v>
      </c>
      <c r="AL35" s="71">
        <v>15.591191624756236</v>
      </c>
      <c r="AM35" s="71">
        <v>0.77</v>
      </c>
      <c r="AN35" s="71"/>
      <c r="AO35" s="71"/>
      <c r="AP35" s="71">
        <f>SUM(AH35:AO35)</f>
        <v>108.98476649902494</v>
      </c>
      <c r="AQ35" s="86">
        <f>AG35-AP35</f>
        <v>0.99523350097506125</v>
      </c>
    </row>
    <row r="36" spans="1:43" s="24" customFormat="1">
      <c r="A36" s="60" t="s">
        <v>90</v>
      </c>
      <c r="B36" s="60" t="s">
        <v>63</v>
      </c>
      <c r="C36" s="122" t="s">
        <v>175</v>
      </c>
      <c r="D36" s="72">
        <f t="shared" si="21"/>
        <v>10</v>
      </c>
      <c r="E36" s="61">
        <v>0.1</v>
      </c>
      <c r="F36" s="59">
        <v>35431</v>
      </c>
      <c r="G36" s="62">
        <v>799</v>
      </c>
      <c r="H36" s="63">
        <v>204</v>
      </c>
      <c r="I36" s="72">
        <v>120</v>
      </c>
      <c r="J36" s="72">
        <f t="shared" si="22"/>
        <v>-84</v>
      </c>
      <c r="K36" s="134">
        <f t="shared" si="23"/>
        <v>1358.3000000000002</v>
      </c>
      <c r="L36" s="70">
        <f t="shared" si="24"/>
        <v>-559.30000000000018</v>
      </c>
      <c r="M36" s="69">
        <v>115.958</v>
      </c>
      <c r="N36" s="98">
        <v>56.942</v>
      </c>
      <c r="O36" s="69">
        <f t="shared" si="25"/>
        <v>2.0364230269396928</v>
      </c>
      <c r="P36" s="71">
        <f t="shared" si="26"/>
        <v>-1138.9713989673705</v>
      </c>
      <c r="Q36" s="72">
        <v>120</v>
      </c>
      <c r="R36" s="71">
        <f>G36/Q36*S36</f>
        <v>159.80000000000001</v>
      </c>
      <c r="S36" s="72">
        <v>24</v>
      </c>
      <c r="T36" s="71">
        <f>R36/S36</f>
        <v>6.6583333333333341</v>
      </c>
      <c r="U36" s="71">
        <f>R36/S36</f>
        <v>6.6583333333333341</v>
      </c>
      <c r="V36" s="71">
        <f>R36/S36</f>
        <v>6.6583333333333341</v>
      </c>
      <c r="W36" s="71">
        <f>R36/S36</f>
        <v>6.6583333333333341</v>
      </c>
      <c r="X36" s="71">
        <f>R36/S36</f>
        <v>6.6583333333333341</v>
      </c>
      <c r="Y36" s="71">
        <f>R36/S36</f>
        <v>6.6583333333333341</v>
      </c>
      <c r="Z36" s="71">
        <v>6.66</v>
      </c>
      <c r="AA36" s="71">
        <v>6.66</v>
      </c>
      <c r="AB36" s="71">
        <v>6.66</v>
      </c>
      <c r="AC36" s="71">
        <v>6.66</v>
      </c>
      <c r="AD36" s="71">
        <v>6.66</v>
      </c>
      <c r="AE36" s="71">
        <v>6.66</v>
      </c>
      <c r="AF36" s="71">
        <f t="shared" si="27"/>
        <v>79.909999999999982</v>
      </c>
      <c r="AG36" s="71">
        <v>79.89</v>
      </c>
      <c r="AH36" s="71">
        <f t="shared" si="28"/>
        <v>33.299999999999997</v>
      </c>
      <c r="AI36" s="71">
        <f t="shared" si="29"/>
        <v>13.562577359418354</v>
      </c>
      <c r="AJ36" s="71">
        <v>13.562577359418354</v>
      </c>
      <c r="AK36" s="71">
        <v>13.562577359418354</v>
      </c>
      <c r="AL36" s="71">
        <v>4.9000000000000004</v>
      </c>
      <c r="AM36" s="71">
        <v>0</v>
      </c>
      <c r="AN36" s="71"/>
      <c r="AO36" s="71"/>
      <c r="AP36" s="71">
        <f>SUM(AH36:AO36)</f>
        <v>78.88773207825507</v>
      </c>
      <c r="AQ36" s="86">
        <f>AG36-AP36</f>
        <v>1.0022679217449308</v>
      </c>
    </row>
    <row r="37" spans="1:43" s="24" customFormat="1">
      <c r="A37" s="34" t="s">
        <v>85</v>
      </c>
      <c r="B37" s="34" t="s">
        <v>108</v>
      </c>
      <c r="C37" s="34"/>
      <c r="D37" s="91"/>
      <c r="E37" s="33"/>
      <c r="F37" s="28"/>
      <c r="G37" s="20"/>
      <c r="H37" s="25"/>
      <c r="I37" s="80"/>
      <c r="J37" s="80"/>
      <c r="K37" s="137"/>
      <c r="L37" s="78"/>
      <c r="M37" s="79"/>
      <c r="N37" s="102"/>
      <c r="O37" s="79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90"/>
    </row>
    <row r="38" spans="1:43" s="24" customFormat="1">
      <c r="A38" s="34" t="s">
        <v>101</v>
      </c>
      <c r="B38" s="13"/>
      <c r="C38" s="13"/>
      <c r="D38" s="7"/>
      <c r="E38" s="33"/>
      <c r="F38" s="28"/>
      <c r="G38" s="20"/>
      <c r="H38" s="25"/>
      <c r="I38" s="80"/>
      <c r="J38" s="80"/>
      <c r="K38" s="137"/>
      <c r="L38" s="78"/>
      <c r="M38" s="79"/>
      <c r="N38" s="102"/>
      <c r="O38" s="79"/>
      <c r="P38" s="77"/>
      <c r="Q38" s="80"/>
      <c r="R38" s="80"/>
      <c r="S38" s="80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90"/>
    </row>
    <row r="39" spans="1:43" s="24" customFormat="1">
      <c r="A39" s="51" t="s">
        <v>115</v>
      </c>
      <c r="B39" s="51" t="s">
        <v>54</v>
      </c>
      <c r="C39" s="51" t="s">
        <v>173</v>
      </c>
      <c r="D39" s="72">
        <f>Q39/12</f>
        <v>10</v>
      </c>
      <c r="E39" s="58">
        <v>0.1</v>
      </c>
      <c r="F39" s="50">
        <v>37987</v>
      </c>
      <c r="G39" s="53">
        <v>1159</v>
      </c>
      <c r="H39" s="54">
        <v>120</v>
      </c>
      <c r="I39" s="72">
        <v>120</v>
      </c>
      <c r="J39" s="72">
        <f>I39-H39</f>
        <v>0</v>
      </c>
      <c r="K39" s="134">
        <f>((G39*E39)/12)*H39</f>
        <v>1159</v>
      </c>
      <c r="L39" s="70">
        <f>G39-K39</f>
        <v>0</v>
      </c>
      <c r="M39" s="69">
        <v>115.958</v>
      </c>
      <c r="N39" s="98">
        <v>107.661</v>
      </c>
      <c r="O39" s="69">
        <f>M39/N39</f>
        <v>1.0770659756086234</v>
      </c>
      <c r="P39" s="71">
        <f>L39*O39</f>
        <v>0</v>
      </c>
      <c r="Q39" s="72">
        <v>120</v>
      </c>
      <c r="R39" s="71">
        <f>G39/Q39*S39</f>
        <v>231.8</v>
      </c>
      <c r="S39" s="72">
        <v>24</v>
      </c>
      <c r="T39" s="71">
        <f>R39/S39</f>
        <v>9.6583333333333332</v>
      </c>
      <c r="U39" s="71">
        <f>R39/S39</f>
        <v>9.6583333333333332</v>
      </c>
      <c r="V39" s="71">
        <f>R39/S39</f>
        <v>9.6583333333333332</v>
      </c>
      <c r="W39" s="71">
        <f>R39/S39</f>
        <v>9.6583333333333332</v>
      </c>
      <c r="X39" s="71">
        <f>R39/S39</f>
        <v>9.6583333333333332</v>
      </c>
      <c r="Y39" s="71">
        <f>R39/S39</f>
        <v>9.6583333333333332</v>
      </c>
      <c r="Z39" s="71">
        <v>9.66</v>
      </c>
      <c r="AA39" s="71">
        <v>9.66</v>
      </c>
      <c r="AB39" s="71">
        <v>9.66</v>
      </c>
      <c r="AC39" s="71">
        <v>9.66</v>
      </c>
      <c r="AD39" s="71">
        <v>9.66</v>
      </c>
      <c r="AE39" s="71">
        <v>9.66</v>
      </c>
      <c r="AF39" s="71">
        <f>SUM(T39:AE39)</f>
        <v>115.90999999999998</v>
      </c>
      <c r="AG39" s="71">
        <v>115.89</v>
      </c>
      <c r="AH39" s="71">
        <f t="shared" ref="AH39:AH40" si="30">AE39*5</f>
        <v>48.3</v>
      </c>
      <c r="AI39" s="71">
        <f t="shared" ref="AI39:AI40" si="31">AE39*O39</f>
        <v>10.404457324379303</v>
      </c>
      <c r="AJ39" s="71">
        <v>10.404457324379303</v>
      </c>
      <c r="AK39" s="71">
        <v>10.404457324379303</v>
      </c>
      <c r="AL39" s="71">
        <v>10.404457324379303</v>
      </c>
      <c r="AM39" s="71">
        <v>10.404457324379303</v>
      </c>
      <c r="AN39" s="71"/>
      <c r="AO39" s="71"/>
      <c r="AP39" s="71">
        <f>SUM(AH39:AO39)</f>
        <v>100.32228662189652</v>
      </c>
      <c r="AQ39" s="86">
        <f>AG39-AP39</f>
        <v>15.567713378103477</v>
      </c>
    </row>
    <row r="40" spans="1:43" s="24" customFormat="1">
      <c r="A40" s="51" t="s">
        <v>91</v>
      </c>
      <c r="B40" s="51" t="s">
        <v>67</v>
      </c>
      <c r="C40" s="51" t="s">
        <v>175</v>
      </c>
      <c r="D40" s="72">
        <f>Q40/12</f>
        <v>10</v>
      </c>
      <c r="E40" s="58">
        <v>0.1</v>
      </c>
      <c r="F40" s="50">
        <v>37987</v>
      </c>
      <c r="G40" s="53">
        <v>651.29999999999995</v>
      </c>
      <c r="H40" s="54">
        <v>120</v>
      </c>
      <c r="I40" s="72">
        <v>120</v>
      </c>
      <c r="J40" s="72">
        <f>I40-H40</f>
        <v>0</v>
      </c>
      <c r="K40" s="134">
        <f>((G40*E40)/12)*H40</f>
        <v>651.29999999999995</v>
      </c>
      <c r="L40" s="70">
        <f>G40-K40</f>
        <v>0</v>
      </c>
      <c r="M40" s="69">
        <v>115.958</v>
      </c>
      <c r="N40" s="98">
        <v>107.661</v>
      </c>
      <c r="O40" s="69">
        <f>M40/N40</f>
        <v>1.0770659756086234</v>
      </c>
      <c r="P40" s="71">
        <f>L40*O40</f>
        <v>0</v>
      </c>
      <c r="Q40" s="72">
        <v>120</v>
      </c>
      <c r="R40" s="71">
        <f>G40/Q40*S40</f>
        <v>130.26</v>
      </c>
      <c r="S40" s="72">
        <v>24</v>
      </c>
      <c r="T40" s="71">
        <f>R40/S40</f>
        <v>5.4274999999999993</v>
      </c>
      <c r="U40" s="71">
        <f>R40/S40</f>
        <v>5.4274999999999993</v>
      </c>
      <c r="V40" s="71">
        <f>R40/S40</f>
        <v>5.4274999999999993</v>
      </c>
      <c r="W40" s="71">
        <f>R40/S40</f>
        <v>5.4274999999999993</v>
      </c>
      <c r="X40" s="71">
        <f>R40/S40</f>
        <v>5.4274999999999993</v>
      </c>
      <c r="Y40" s="71">
        <f>R40/S40</f>
        <v>5.4274999999999993</v>
      </c>
      <c r="Z40" s="71">
        <v>5.43</v>
      </c>
      <c r="AA40" s="71">
        <v>5.43</v>
      </c>
      <c r="AB40" s="71">
        <v>5.43</v>
      </c>
      <c r="AC40" s="71">
        <v>5.43</v>
      </c>
      <c r="AD40" s="71">
        <v>5.43</v>
      </c>
      <c r="AE40" s="71">
        <v>5.43</v>
      </c>
      <c r="AF40" s="71">
        <f>SUM(T40:AE40)</f>
        <v>65.144999999999996</v>
      </c>
      <c r="AG40" s="71">
        <v>65.12</v>
      </c>
      <c r="AH40" s="71">
        <f t="shared" si="30"/>
        <v>27.15</v>
      </c>
      <c r="AI40" s="71">
        <f t="shared" si="31"/>
        <v>5.8484682475548251</v>
      </c>
      <c r="AJ40" s="71">
        <v>5.8484682475548251</v>
      </c>
      <c r="AK40" s="71">
        <v>5.8484682475548251</v>
      </c>
      <c r="AL40" s="71">
        <v>5.8484682475548251</v>
      </c>
      <c r="AM40" s="71">
        <v>5.8484682475548251</v>
      </c>
      <c r="AN40" s="71"/>
      <c r="AO40" s="71"/>
      <c r="AP40" s="71">
        <f>SUM(AH40:AO40)</f>
        <v>56.392341237774133</v>
      </c>
      <c r="AQ40" s="86">
        <f>AG40-AP40</f>
        <v>8.7276587622258717</v>
      </c>
    </row>
    <row r="41" spans="1:43" s="24" customFormat="1">
      <c r="A41" s="34" t="s">
        <v>85</v>
      </c>
      <c r="B41" s="34" t="s">
        <v>106</v>
      </c>
      <c r="C41" s="34"/>
      <c r="D41" s="91"/>
      <c r="E41" s="33"/>
      <c r="F41" s="28"/>
      <c r="G41" s="20"/>
      <c r="H41" s="25"/>
      <c r="I41" s="80"/>
      <c r="J41" s="80"/>
      <c r="K41" s="137"/>
      <c r="L41" s="78"/>
      <c r="M41" s="79"/>
      <c r="N41" s="102"/>
      <c r="O41" s="79"/>
      <c r="P41" s="77"/>
      <c r="Q41" s="80"/>
      <c r="R41" s="80"/>
      <c r="S41" s="80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90"/>
    </row>
    <row r="42" spans="1:43" s="24" customFormat="1">
      <c r="A42" s="34" t="s">
        <v>116</v>
      </c>
      <c r="B42" s="13"/>
      <c r="C42" s="13"/>
      <c r="D42" s="7"/>
      <c r="E42" s="33"/>
      <c r="F42" s="28"/>
      <c r="G42" s="20"/>
      <c r="H42" s="25"/>
      <c r="I42" s="80"/>
      <c r="J42" s="80"/>
      <c r="K42" s="137"/>
      <c r="L42" s="78"/>
      <c r="M42" s="79"/>
      <c r="N42" s="102"/>
      <c r="O42" s="79"/>
      <c r="P42" s="77"/>
      <c r="Q42" s="80"/>
      <c r="R42" s="80"/>
      <c r="S42" s="80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90"/>
    </row>
    <row r="43" spans="1:43" s="24" customFormat="1">
      <c r="A43" s="51" t="s">
        <v>74</v>
      </c>
      <c r="B43" s="51" t="s">
        <v>51</v>
      </c>
      <c r="C43" s="51" t="s">
        <v>173</v>
      </c>
      <c r="D43" s="72">
        <f>Q43/12</f>
        <v>10</v>
      </c>
      <c r="E43" s="58">
        <v>0.1</v>
      </c>
      <c r="F43" s="50">
        <v>35431</v>
      </c>
      <c r="G43" s="53">
        <v>2718.84</v>
      </c>
      <c r="H43" s="54">
        <v>204</v>
      </c>
      <c r="I43" s="72">
        <v>120</v>
      </c>
      <c r="J43" s="72">
        <f>I43-H43</f>
        <v>-84</v>
      </c>
      <c r="K43" s="134">
        <f>((G43*E43)/12)*H43</f>
        <v>4622.0280000000002</v>
      </c>
      <c r="L43" s="70">
        <f>G43-K43</f>
        <v>-1903.1880000000001</v>
      </c>
      <c r="M43" s="69">
        <v>115.958</v>
      </c>
      <c r="N43" s="98">
        <v>56.942</v>
      </c>
      <c r="O43" s="69">
        <f>M43/N43</f>
        <v>2.0364230269396928</v>
      </c>
      <c r="P43" s="71">
        <f>L43*O43</f>
        <v>-3875.6958677953003</v>
      </c>
      <c r="Q43" s="72">
        <v>120</v>
      </c>
      <c r="R43" s="71">
        <f>G43/Q43*S43</f>
        <v>543.76800000000003</v>
      </c>
      <c r="S43" s="72">
        <v>24</v>
      </c>
      <c r="T43" s="71">
        <f>R43/S43</f>
        <v>22.657</v>
      </c>
      <c r="U43" s="71">
        <f>R43/S43</f>
        <v>22.657</v>
      </c>
      <c r="V43" s="71">
        <f>R43/S43</f>
        <v>22.657</v>
      </c>
      <c r="W43" s="71">
        <f>R43/S43</f>
        <v>22.657</v>
      </c>
      <c r="X43" s="71">
        <f>R43/S43</f>
        <v>22.657</v>
      </c>
      <c r="Y43" s="71">
        <f>R43/S43</f>
        <v>22.657</v>
      </c>
      <c r="Z43" s="71">
        <v>22.66</v>
      </c>
      <c r="AA43" s="71">
        <v>22.66</v>
      </c>
      <c r="AB43" s="71">
        <v>22.66</v>
      </c>
      <c r="AC43" s="71">
        <v>22.66</v>
      </c>
      <c r="AD43" s="71">
        <v>22.66</v>
      </c>
      <c r="AE43" s="71">
        <v>22.66</v>
      </c>
      <c r="AF43" s="71">
        <f>SUM(T43:AE43)</f>
        <v>271.90199999999999</v>
      </c>
      <c r="AG43" s="71">
        <v>271.87</v>
      </c>
      <c r="AH43" s="71">
        <f t="shared" ref="AH43:AH44" si="32">AE43*5</f>
        <v>113.3</v>
      </c>
      <c r="AI43" s="71">
        <f t="shared" ref="AI43:AI44" si="33">AE43*O43</f>
        <v>46.14534579045344</v>
      </c>
      <c r="AJ43" s="71">
        <v>46.14534579045344</v>
      </c>
      <c r="AK43" s="71">
        <v>46.14534579045344</v>
      </c>
      <c r="AL43" s="71">
        <v>19.13</v>
      </c>
      <c r="AM43" s="71">
        <v>0</v>
      </c>
      <c r="AN43" s="71"/>
      <c r="AO43" s="71"/>
      <c r="AP43" s="71">
        <f>SUM(AH43:AO43)</f>
        <v>270.86603737136033</v>
      </c>
      <c r="AQ43" s="86">
        <f>AG43-AP43</f>
        <v>1.0039626286396697</v>
      </c>
    </row>
    <row r="44" spans="1:43" s="24" customFormat="1">
      <c r="A44" s="51" t="s">
        <v>89</v>
      </c>
      <c r="B44" s="51" t="s">
        <v>61</v>
      </c>
      <c r="C44" s="51" t="s">
        <v>174</v>
      </c>
      <c r="D44" s="72">
        <f>Q44/12</f>
        <v>10</v>
      </c>
      <c r="E44" s="58">
        <v>0.1</v>
      </c>
      <c r="F44" s="50">
        <v>35431</v>
      </c>
      <c r="G44" s="53">
        <v>1600</v>
      </c>
      <c r="H44" s="54">
        <v>204</v>
      </c>
      <c r="I44" s="72">
        <v>120</v>
      </c>
      <c r="J44" s="72">
        <f>I44-H44</f>
        <v>-84</v>
      </c>
      <c r="K44" s="134">
        <f>((G44*E44)/12)*H44</f>
        <v>2720</v>
      </c>
      <c r="L44" s="70">
        <f>G44-K44</f>
        <v>-1120</v>
      </c>
      <c r="M44" s="69">
        <v>115.958</v>
      </c>
      <c r="N44" s="98">
        <v>56.942</v>
      </c>
      <c r="O44" s="69">
        <f>M44/N44</f>
        <v>2.0364230269396928</v>
      </c>
      <c r="P44" s="71">
        <f>L44*O44</f>
        <v>-2280.7937901724558</v>
      </c>
      <c r="Q44" s="72">
        <v>120</v>
      </c>
      <c r="R44" s="71">
        <f>G44/Q44*S44</f>
        <v>320</v>
      </c>
      <c r="S44" s="72">
        <v>24</v>
      </c>
      <c r="T44" s="71">
        <f>R44/S44</f>
        <v>13.333333333333334</v>
      </c>
      <c r="U44" s="71">
        <f>R44/S44</f>
        <v>13.333333333333334</v>
      </c>
      <c r="V44" s="71">
        <f>R44/S44</f>
        <v>13.333333333333334</v>
      </c>
      <c r="W44" s="71">
        <f>R44/S44</f>
        <v>13.333333333333334</v>
      </c>
      <c r="X44" s="71">
        <f>R44/S44</f>
        <v>13.333333333333334</v>
      </c>
      <c r="Y44" s="71">
        <f>R44/S44</f>
        <v>13.333333333333334</v>
      </c>
      <c r="Z44" s="71">
        <v>13.33</v>
      </c>
      <c r="AA44" s="71">
        <v>13.33</v>
      </c>
      <c r="AB44" s="71">
        <v>13.33</v>
      </c>
      <c r="AC44" s="71">
        <v>13.33</v>
      </c>
      <c r="AD44" s="71">
        <v>13.33</v>
      </c>
      <c r="AE44" s="71">
        <v>13.33</v>
      </c>
      <c r="AF44" s="71">
        <f>SUM(T44:AE44)</f>
        <v>159.98000000000002</v>
      </c>
      <c r="AG44" s="71">
        <v>160.02000000000001</v>
      </c>
      <c r="AH44" s="71">
        <f t="shared" si="32"/>
        <v>66.650000000000006</v>
      </c>
      <c r="AI44" s="71">
        <f t="shared" si="33"/>
        <v>27.145518949106105</v>
      </c>
      <c r="AJ44" s="71">
        <v>27.145518949106105</v>
      </c>
      <c r="AK44" s="71">
        <v>27.145518949106105</v>
      </c>
      <c r="AL44" s="71">
        <v>10.93</v>
      </c>
      <c r="AM44" s="71">
        <v>0</v>
      </c>
      <c r="AN44" s="71"/>
      <c r="AO44" s="71"/>
      <c r="AP44" s="71">
        <f>SUM(AH44:AO44)</f>
        <v>159.01655684731833</v>
      </c>
      <c r="AQ44" s="86">
        <f>AG44-AP44</f>
        <v>1.0034431526816832</v>
      </c>
    </row>
    <row r="45" spans="1:43" s="24" customFormat="1">
      <c r="A45" s="34" t="s">
        <v>85</v>
      </c>
      <c r="B45" s="34" t="s">
        <v>107</v>
      </c>
      <c r="C45" s="34"/>
      <c r="D45" s="91"/>
      <c r="E45" s="33"/>
      <c r="F45" s="28"/>
      <c r="G45" s="20"/>
      <c r="H45" s="25"/>
      <c r="I45" s="80"/>
      <c r="J45" s="80"/>
      <c r="K45" s="137"/>
      <c r="L45" s="78"/>
      <c r="M45" s="79"/>
      <c r="N45" s="102"/>
      <c r="O45" s="79"/>
      <c r="P45" s="77"/>
      <c r="Q45" s="80"/>
      <c r="R45" s="80"/>
      <c r="S45" s="80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90"/>
    </row>
    <row r="46" spans="1:43" s="24" customFormat="1">
      <c r="A46" s="34" t="s">
        <v>119</v>
      </c>
      <c r="B46" s="13"/>
      <c r="C46" s="13"/>
      <c r="D46" s="7"/>
      <c r="E46" s="33"/>
      <c r="F46" s="28"/>
      <c r="G46" s="20"/>
      <c r="H46" s="25"/>
      <c r="I46" s="80"/>
      <c r="J46" s="80"/>
      <c r="K46" s="137"/>
      <c r="L46" s="78"/>
      <c r="M46" s="79"/>
      <c r="N46" s="102"/>
      <c r="O46" s="79"/>
      <c r="P46" s="77"/>
      <c r="Q46" s="80"/>
      <c r="R46" s="80"/>
      <c r="S46" s="80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90"/>
    </row>
    <row r="47" spans="1:43" s="24" customFormat="1">
      <c r="A47" s="51" t="s">
        <v>73</v>
      </c>
      <c r="B47" s="51" t="s">
        <v>49</v>
      </c>
      <c r="C47" s="51" t="s">
        <v>173</v>
      </c>
      <c r="D47" s="72">
        <f>Q47/12</f>
        <v>10</v>
      </c>
      <c r="E47" s="58">
        <v>0.1</v>
      </c>
      <c r="F47" s="50">
        <v>36526</v>
      </c>
      <c r="G47" s="53">
        <v>950</v>
      </c>
      <c r="H47" s="54">
        <v>168</v>
      </c>
      <c r="I47" s="72">
        <v>120</v>
      </c>
      <c r="J47" s="72">
        <f>I47-H47</f>
        <v>-48</v>
      </c>
      <c r="K47" s="134">
        <f>((G47*E47)/12)*H47</f>
        <v>1330</v>
      </c>
      <c r="L47" s="70">
        <f>G47-K47</f>
        <v>-380</v>
      </c>
      <c r="M47" s="69">
        <v>115.958</v>
      </c>
      <c r="N47" s="98">
        <v>86.73</v>
      </c>
      <c r="O47" s="69">
        <f>M47/N47</f>
        <v>1.3369998846996425</v>
      </c>
      <c r="P47" s="71">
        <f>L47*O47</f>
        <v>-508.05995618586417</v>
      </c>
      <c r="Q47" s="72">
        <v>120</v>
      </c>
      <c r="R47" s="71">
        <f>G47/Q47*S47</f>
        <v>190</v>
      </c>
      <c r="S47" s="72">
        <v>24</v>
      </c>
      <c r="T47" s="71">
        <f>R47/S47</f>
        <v>7.916666666666667</v>
      </c>
      <c r="U47" s="71">
        <f>R47/S47</f>
        <v>7.916666666666667</v>
      </c>
      <c r="V47" s="71">
        <f>R47/S47</f>
        <v>7.916666666666667</v>
      </c>
      <c r="W47" s="71">
        <f>R47/S47</f>
        <v>7.916666666666667</v>
      </c>
      <c r="X47" s="71">
        <f>R47/S47</f>
        <v>7.916666666666667</v>
      </c>
      <c r="Y47" s="71">
        <f>R47/S47</f>
        <v>7.916666666666667</v>
      </c>
      <c r="Z47" s="71">
        <v>7.92</v>
      </c>
      <c r="AA47" s="71">
        <v>7.92</v>
      </c>
      <c r="AB47" s="71">
        <v>7.92</v>
      </c>
      <c r="AC47" s="71">
        <v>7.92</v>
      </c>
      <c r="AD47" s="71">
        <v>7.92</v>
      </c>
      <c r="AE47" s="71">
        <v>7.92</v>
      </c>
      <c r="AF47" s="71">
        <f>SUM(T47:AE47)</f>
        <v>95.02000000000001</v>
      </c>
      <c r="AG47" s="71">
        <v>94.98</v>
      </c>
      <c r="AH47" s="71">
        <f t="shared" ref="AH47:AH48" si="34">AE47*5</f>
        <v>39.6</v>
      </c>
      <c r="AI47" s="71">
        <f t="shared" ref="AI47:AI48" si="35">AE47*O47</f>
        <v>10.589039086821169</v>
      </c>
      <c r="AJ47" s="71">
        <v>10.589039086821169</v>
      </c>
      <c r="AK47" s="71">
        <v>10.589039086821169</v>
      </c>
      <c r="AL47" s="71">
        <v>10.589039086821169</v>
      </c>
      <c r="AM47" s="71">
        <v>10.589039086821169</v>
      </c>
      <c r="AN47" s="71"/>
      <c r="AO47" s="71"/>
      <c r="AP47" s="71">
        <f>SUM(AH47:AO47)</f>
        <v>92.54519543410585</v>
      </c>
      <c r="AQ47" s="86">
        <f>AG47-AP47</f>
        <v>2.4348045658941544</v>
      </c>
    </row>
    <row r="48" spans="1:43" s="24" customFormat="1">
      <c r="A48" s="51" t="s">
        <v>86</v>
      </c>
      <c r="B48" s="51" t="s">
        <v>62</v>
      </c>
      <c r="C48" s="51" t="s">
        <v>174</v>
      </c>
      <c r="D48" s="72">
        <f>Q48/12</f>
        <v>10</v>
      </c>
      <c r="E48" s="58">
        <v>0.1</v>
      </c>
      <c r="F48" s="50">
        <v>32874</v>
      </c>
      <c r="G48" s="53">
        <v>480</v>
      </c>
      <c r="H48" s="54">
        <v>288</v>
      </c>
      <c r="I48" s="72">
        <v>120</v>
      </c>
      <c r="J48" s="72">
        <f>I48-H48</f>
        <v>-168</v>
      </c>
      <c r="K48" s="134">
        <f>((G48*E48)/12)*H48</f>
        <v>1152</v>
      </c>
      <c r="L48" s="70">
        <f>G48-K48</f>
        <v>-672</v>
      </c>
      <c r="M48" s="69">
        <v>115.958</v>
      </c>
      <c r="N48" s="98">
        <v>15.01</v>
      </c>
      <c r="O48" s="69">
        <f>M48/N48</f>
        <v>7.7253830779480346</v>
      </c>
      <c r="P48" s="71">
        <f>L48*O48</f>
        <v>-5191.4574283810789</v>
      </c>
      <c r="Q48" s="72">
        <v>120</v>
      </c>
      <c r="R48" s="71">
        <f>G48/Q48*S48</f>
        <v>96</v>
      </c>
      <c r="S48" s="72">
        <v>24</v>
      </c>
      <c r="T48" s="71">
        <f>R48/S48</f>
        <v>4</v>
      </c>
      <c r="U48" s="71">
        <f>R48/S48</f>
        <v>4</v>
      </c>
      <c r="V48" s="71">
        <f>R48/S48</f>
        <v>4</v>
      </c>
      <c r="W48" s="71">
        <f>R48/S48</f>
        <v>4</v>
      </c>
      <c r="X48" s="71">
        <f>R48/S48</f>
        <v>4</v>
      </c>
      <c r="Y48" s="71">
        <f>R48/S48</f>
        <v>4</v>
      </c>
      <c r="Z48" s="71">
        <v>4</v>
      </c>
      <c r="AA48" s="71">
        <v>4</v>
      </c>
      <c r="AB48" s="71">
        <v>4</v>
      </c>
      <c r="AC48" s="71">
        <v>4</v>
      </c>
      <c r="AD48" s="71">
        <v>4</v>
      </c>
      <c r="AE48" s="71">
        <v>4</v>
      </c>
      <c r="AF48" s="71">
        <f>SUM(T48:AE48)</f>
        <v>48</v>
      </c>
      <c r="AG48" s="71">
        <v>48</v>
      </c>
      <c r="AH48" s="71">
        <f t="shared" si="34"/>
        <v>20</v>
      </c>
      <c r="AI48" s="71">
        <f t="shared" si="35"/>
        <v>30.901532311792138</v>
      </c>
      <c r="AJ48" s="71">
        <v>30.901532311792138</v>
      </c>
      <c r="AK48" s="71">
        <v>0</v>
      </c>
      <c r="AL48" s="71">
        <v>0</v>
      </c>
      <c r="AM48" s="71">
        <v>0</v>
      </c>
      <c r="AN48" s="71"/>
      <c r="AO48" s="71"/>
      <c r="AP48" s="71">
        <f>SUM(AH48:AO48)</f>
        <v>81.803064623584277</v>
      </c>
      <c r="AQ48" s="86">
        <v>1</v>
      </c>
    </row>
    <row r="49" spans="1:196" s="24" customFormat="1">
      <c r="A49" s="34" t="s">
        <v>81</v>
      </c>
      <c r="B49" s="34" t="s">
        <v>110</v>
      </c>
      <c r="C49" s="34"/>
      <c r="D49" s="91"/>
      <c r="E49" s="33"/>
      <c r="F49" s="28"/>
      <c r="G49" s="20"/>
      <c r="H49" s="25"/>
      <c r="I49" s="80"/>
      <c r="J49" s="80"/>
      <c r="K49" s="137"/>
      <c r="L49" s="78"/>
      <c r="M49" s="79"/>
      <c r="N49" s="102"/>
      <c r="O49" s="79"/>
      <c r="P49" s="77"/>
      <c r="Q49" s="80"/>
      <c r="R49" s="80"/>
      <c r="S49" s="80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90"/>
    </row>
    <row r="50" spans="1:196" s="24" customFormat="1">
      <c r="A50" s="34" t="s">
        <v>98</v>
      </c>
      <c r="B50" s="13"/>
      <c r="C50" s="13"/>
      <c r="D50" s="7"/>
      <c r="E50" s="33"/>
      <c r="F50" s="28"/>
      <c r="G50" s="20"/>
      <c r="H50" s="25"/>
      <c r="I50" s="80"/>
      <c r="J50" s="80"/>
      <c r="K50" s="137"/>
      <c r="L50" s="78"/>
      <c r="M50" s="79"/>
      <c r="N50" s="102"/>
      <c r="O50" s="79"/>
      <c r="P50" s="77"/>
      <c r="Q50" s="80"/>
      <c r="R50" s="80"/>
      <c r="S50" s="80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90"/>
    </row>
    <row r="51" spans="1:196" s="24" customFormat="1">
      <c r="A51" s="122" t="s">
        <v>113</v>
      </c>
      <c r="B51" s="60" t="s">
        <v>114</v>
      </c>
      <c r="C51" s="122" t="s">
        <v>174</v>
      </c>
      <c r="D51" s="72">
        <v>3</v>
      </c>
      <c r="E51" s="168">
        <v>0.33329999999999999</v>
      </c>
      <c r="F51" s="59">
        <v>38385</v>
      </c>
      <c r="G51" s="62">
        <v>2817</v>
      </c>
      <c r="H51" s="63">
        <v>106</v>
      </c>
      <c r="I51" s="72">
        <v>36</v>
      </c>
      <c r="J51" s="72">
        <f t="shared" ref="J51" si="36">I51-H51</f>
        <v>-70</v>
      </c>
      <c r="K51" s="134">
        <f t="shared" ref="K51" si="37">((G51*E51)/12)*H51</f>
        <v>8293.6705499999989</v>
      </c>
      <c r="L51" s="70">
        <f t="shared" ref="L51" si="38">G51-K51</f>
        <v>-5476.6705499999989</v>
      </c>
      <c r="M51" s="69">
        <v>115.958</v>
      </c>
      <c r="N51" s="98">
        <v>112.929</v>
      </c>
      <c r="O51" s="69">
        <f t="shared" ref="O51" si="39">M51/N51</f>
        <v>1.0268221625977383</v>
      </c>
      <c r="P51" s="71">
        <f t="shared" ref="P51" si="40">L51*O51</f>
        <v>-5623.5666979863436</v>
      </c>
      <c r="Q51" s="72">
        <v>120</v>
      </c>
      <c r="R51" s="71">
        <f>G51/Q51*S51</f>
        <v>563.40000000000009</v>
      </c>
      <c r="S51" s="72">
        <v>24</v>
      </c>
      <c r="T51" s="71">
        <f>R51/S51</f>
        <v>23.475000000000005</v>
      </c>
      <c r="U51" s="71">
        <f>R51/S51</f>
        <v>23.475000000000005</v>
      </c>
      <c r="V51" s="71">
        <f t="shared" ref="V51" si="41">R51/S51</f>
        <v>23.475000000000005</v>
      </c>
      <c r="W51" s="71">
        <f t="shared" ref="W51" si="42">R51/S51</f>
        <v>23.475000000000005</v>
      </c>
      <c r="X51" s="71">
        <f t="shared" ref="X51" si="43">R51/S51</f>
        <v>23.475000000000005</v>
      </c>
      <c r="Y51" s="71">
        <f t="shared" ref="Y51" si="44">R51/S51</f>
        <v>23.475000000000005</v>
      </c>
      <c r="Z51" s="71">
        <v>23.48</v>
      </c>
      <c r="AA51" s="71">
        <v>23.48</v>
      </c>
      <c r="AB51" s="71">
        <v>23.48</v>
      </c>
      <c r="AC51" s="71">
        <v>23.48</v>
      </c>
      <c r="AD51" s="71">
        <v>23.48</v>
      </c>
      <c r="AE51" s="71">
        <v>23.48</v>
      </c>
      <c r="AF51" s="71">
        <f t="shared" ref="AF51" si="45">SUM(T51:AE51)</f>
        <v>281.73</v>
      </c>
      <c r="AG51" s="71">
        <v>281.67</v>
      </c>
      <c r="AH51" s="71">
        <f t="shared" ref="AH51:AH54" si="46">AE51*5</f>
        <v>117.4</v>
      </c>
      <c r="AI51" s="71">
        <f t="shared" ref="AI51:AI54" si="47">AE51*O51</f>
        <v>24.109784377794895</v>
      </c>
      <c r="AJ51" s="71">
        <v>24.109784377794895</v>
      </c>
      <c r="AK51" s="71">
        <v>24.109784377794895</v>
      </c>
      <c r="AL51" s="71">
        <v>24.109784377794895</v>
      </c>
      <c r="AM51" s="71">
        <v>24.109784377794895</v>
      </c>
      <c r="AN51" s="71"/>
      <c r="AO51" s="71"/>
      <c r="AP51" s="71">
        <f>SUM(AH51:AO51)</f>
        <v>237.94892188897444</v>
      </c>
      <c r="AQ51" s="86">
        <f>AG51-AP51</f>
        <v>43.721078111025577</v>
      </c>
    </row>
    <row r="52" spans="1:196" s="24" customFormat="1">
      <c r="A52" s="60" t="s">
        <v>152</v>
      </c>
      <c r="B52" s="60" t="s">
        <v>102</v>
      </c>
      <c r="C52" s="122" t="s">
        <v>167</v>
      </c>
      <c r="D52" s="72">
        <v>3</v>
      </c>
      <c r="E52" s="168">
        <v>0.33329999999999999</v>
      </c>
      <c r="F52" s="59">
        <v>38869</v>
      </c>
      <c r="G52" s="62">
        <v>2541.5</v>
      </c>
      <c r="H52" s="63">
        <v>90</v>
      </c>
      <c r="I52" s="72">
        <v>36</v>
      </c>
      <c r="J52" s="72">
        <f>I52-H52</f>
        <v>-54</v>
      </c>
      <c r="K52" s="134">
        <f>((G52*E52)/12)*H52</f>
        <v>6353.1146250000002</v>
      </c>
      <c r="L52" s="70">
        <f>G52-K52</f>
        <v>-3811.6146250000002</v>
      </c>
      <c r="M52" s="69">
        <v>115.958</v>
      </c>
      <c r="N52" s="98">
        <v>117.059</v>
      </c>
      <c r="O52" s="69">
        <f t="shared" ref="O52:O54" si="48">M52/N52</f>
        <v>0.99059448654097504</v>
      </c>
      <c r="P52" s="71">
        <f t="shared" ref="P52:P54" si="49">L52*O52</f>
        <v>-3775.7644323439463</v>
      </c>
      <c r="Q52" s="72">
        <v>120</v>
      </c>
      <c r="R52" s="71">
        <f>G52/Q52*S52</f>
        <v>508.3</v>
      </c>
      <c r="S52" s="72">
        <v>24</v>
      </c>
      <c r="T52" s="71">
        <f>R52/S52</f>
        <v>21.179166666666667</v>
      </c>
      <c r="U52" s="71">
        <f>R52/S52</f>
        <v>21.179166666666667</v>
      </c>
      <c r="V52" s="71">
        <f t="shared" ref="V52" si="50">R52/S52</f>
        <v>21.179166666666667</v>
      </c>
      <c r="W52" s="71">
        <f t="shared" ref="W52" si="51">R52/S52</f>
        <v>21.179166666666667</v>
      </c>
      <c r="X52" s="71">
        <f t="shared" ref="X52" si="52">R52/S52</f>
        <v>21.179166666666667</v>
      </c>
      <c r="Y52" s="71">
        <f t="shared" ref="Y52" si="53">R52/S52</f>
        <v>21.179166666666667</v>
      </c>
      <c r="Z52" s="71">
        <v>21.18</v>
      </c>
      <c r="AA52" s="71">
        <v>21.18</v>
      </c>
      <c r="AB52" s="71">
        <v>21.18</v>
      </c>
      <c r="AC52" s="71">
        <v>21.18</v>
      </c>
      <c r="AD52" s="71">
        <v>21.18</v>
      </c>
      <c r="AE52" s="71">
        <v>21.18</v>
      </c>
      <c r="AF52" s="71">
        <f t="shared" ref="AF52" si="54">SUM(T52:AE52)</f>
        <v>254.15500000000006</v>
      </c>
      <c r="AG52" s="71">
        <v>254.15</v>
      </c>
      <c r="AH52" s="71">
        <f t="shared" si="46"/>
        <v>105.9</v>
      </c>
      <c r="AI52" s="71">
        <f t="shared" si="47"/>
        <v>20.98079122493785</v>
      </c>
      <c r="AJ52" s="71">
        <v>20.98079122493785</v>
      </c>
      <c r="AK52" s="71">
        <v>20.98079122493785</v>
      </c>
      <c r="AL52" s="71">
        <v>20.98079122493785</v>
      </c>
      <c r="AM52" s="71">
        <v>20.98079122493785</v>
      </c>
      <c r="AN52" s="71"/>
      <c r="AO52" s="71"/>
      <c r="AP52" s="71">
        <f>SUM(AH52:AO52)</f>
        <v>210.80395612468928</v>
      </c>
      <c r="AQ52" s="86">
        <f>AG52-AP52</f>
        <v>43.346043875310727</v>
      </c>
    </row>
    <row r="53" spans="1:196" s="24" customFormat="1">
      <c r="A53" s="60" t="s">
        <v>93</v>
      </c>
      <c r="B53" s="60" t="s">
        <v>59</v>
      </c>
      <c r="C53" s="122" t="s">
        <v>174</v>
      </c>
      <c r="D53" s="72">
        <v>3</v>
      </c>
      <c r="E53" s="168">
        <v>0.33329999999999999</v>
      </c>
      <c r="F53" s="59">
        <v>38869</v>
      </c>
      <c r="G53" s="62">
        <v>2541.5</v>
      </c>
      <c r="H53" s="63">
        <v>90</v>
      </c>
      <c r="I53" s="72">
        <v>36</v>
      </c>
      <c r="J53" s="72">
        <f>I53-H53</f>
        <v>-54</v>
      </c>
      <c r="K53" s="134">
        <f>((G53*E53)/12)*H53</f>
        <v>6353.1146250000002</v>
      </c>
      <c r="L53" s="70">
        <f>G53-K53</f>
        <v>-3811.6146250000002</v>
      </c>
      <c r="M53" s="69">
        <v>115.958</v>
      </c>
      <c r="N53" s="98">
        <v>117.059</v>
      </c>
      <c r="O53" s="69">
        <f t="shared" si="48"/>
        <v>0.99059448654097504</v>
      </c>
      <c r="P53" s="71">
        <f t="shared" si="49"/>
        <v>-3775.7644323439463</v>
      </c>
      <c r="Q53" s="72">
        <v>120</v>
      </c>
      <c r="R53" s="71">
        <f>G53/Q53*S53</f>
        <v>508.3</v>
      </c>
      <c r="S53" s="72">
        <v>24</v>
      </c>
      <c r="T53" s="71">
        <f>R53/S53</f>
        <v>21.179166666666667</v>
      </c>
      <c r="U53" s="71">
        <f>R53/S53</f>
        <v>21.179166666666667</v>
      </c>
      <c r="V53" s="71">
        <f t="shared" ref="V53:V54" si="55">R53/S53</f>
        <v>21.179166666666667</v>
      </c>
      <c r="W53" s="71">
        <f t="shared" ref="W53:W54" si="56">R53/S53</f>
        <v>21.179166666666667</v>
      </c>
      <c r="X53" s="71">
        <f t="shared" ref="X53:X54" si="57">R53/S53</f>
        <v>21.179166666666667</v>
      </c>
      <c r="Y53" s="71">
        <f t="shared" ref="Y53:Y54" si="58">R53/S53</f>
        <v>21.179166666666667</v>
      </c>
      <c r="Z53" s="71">
        <v>21.18</v>
      </c>
      <c r="AA53" s="71">
        <v>21.18</v>
      </c>
      <c r="AB53" s="71">
        <v>21.18</v>
      </c>
      <c r="AC53" s="71">
        <v>21.18</v>
      </c>
      <c r="AD53" s="71">
        <v>21.18</v>
      </c>
      <c r="AE53" s="71">
        <v>21.18</v>
      </c>
      <c r="AF53" s="71">
        <f t="shared" ref="AF53:AF54" si="59">SUM(T53:AE53)</f>
        <v>254.15500000000006</v>
      </c>
      <c r="AG53" s="71">
        <v>254.15</v>
      </c>
      <c r="AH53" s="71">
        <f t="shared" si="46"/>
        <v>105.9</v>
      </c>
      <c r="AI53" s="71">
        <f t="shared" si="47"/>
        <v>20.98079122493785</v>
      </c>
      <c r="AJ53" s="71">
        <v>20.98079122493785</v>
      </c>
      <c r="AK53" s="71">
        <v>20.98079122493785</v>
      </c>
      <c r="AL53" s="71">
        <v>20.98079122493785</v>
      </c>
      <c r="AM53" s="71">
        <v>20.98079122493785</v>
      </c>
      <c r="AN53" s="71"/>
      <c r="AO53" s="71"/>
      <c r="AP53" s="71">
        <f>SUM(AH53:AO53)</f>
        <v>210.80395612468928</v>
      </c>
      <c r="AQ53" s="86">
        <f>AG53-AP53</f>
        <v>43.346043875310727</v>
      </c>
    </row>
    <row r="54" spans="1:196" s="24" customFormat="1">
      <c r="A54" s="60" t="s">
        <v>93</v>
      </c>
      <c r="B54" s="60" t="s">
        <v>114</v>
      </c>
      <c r="C54" s="122" t="s">
        <v>173</v>
      </c>
      <c r="D54" s="72">
        <v>3</v>
      </c>
      <c r="E54" s="168">
        <v>0.33329999999999999</v>
      </c>
      <c r="F54" s="59">
        <v>38385</v>
      </c>
      <c r="G54" s="62">
        <v>2817</v>
      </c>
      <c r="H54" s="63">
        <v>106</v>
      </c>
      <c r="I54" s="72">
        <v>36</v>
      </c>
      <c r="J54" s="72">
        <f>I54-H54</f>
        <v>-70</v>
      </c>
      <c r="K54" s="134">
        <f>((G54*E54)/12)*H54</f>
        <v>8293.6705499999989</v>
      </c>
      <c r="L54" s="70">
        <f>G54-K54</f>
        <v>-5476.6705499999989</v>
      </c>
      <c r="M54" s="69">
        <v>115.958</v>
      </c>
      <c r="N54" s="98">
        <v>112.929</v>
      </c>
      <c r="O54" s="69">
        <f t="shared" si="48"/>
        <v>1.0268221625977383</v>
      </c>
      <c r="P54" s="71">
        <f t="shared" si="49"/>
        <v>-5623.5666979863436</v>
      </c>
      <c r="Q54" s="72">
        <v>120</v>
      </c>
      <c r="R54" s="71">
        <f>G54/Q54*S54</f>
        <v>563.40000000000009</v>
      </c>
      <c r="S54" s="72">
        <v>24</v>
      </c>
      <c r="T54" s="71">
        <f>R54/S54</f>
        <v>23.475000000000005</v>
      </c>
      <c r="U54" s="71">
        <f>R54/S54</f>
        <v>23.475000000000005</v>
      </c>
      <c r="V54" s="71">
        <f t="shared" si="55"/>
        <v>23.475000000000005</v>
      </c>
      <c r="W54" s="71">
        <f t="shared" si="56"/>
        <v>23.475000000000005</v>
      </c>
      <c r="X54" s="71">
        <f t="shared" si="57"/>
        <v>23.475000000000005</v>
      </c>
      <c r="Y54" s="71">
        <f t="shared" si="58"/>
        <v>23.475000000000005</v>
      </c>
      <c r="Z54" s="71">
        <v>23.48</v>
      </c>
      <c r="AA54" s="71">
        <v>23.48</v>
      </c>
      <c r="AB54" s="71">
        <v>23.48</v>
      </c>
      <c r="AC54" s="71">
        <v>23.48</v>
      </c>
      <c r="AD54" s="71">
        <v>23.48</v>
      </c>
      <c r="AE54" s="71">
        <v>23.48</v>
      </c>
      <c r="AF54" s="71">
        <f t="shared" si="59"/>
        <v>281.73</v>
      </c>
      <c r="AG54" s="71">
        <v>281.67</v>
      </c>
      <c r="AH54" s="71">
        <f t="shared" si="46"/>
        <v>117.4</v>
      </c>
      <c r="AI54" s="71">
        <f t="shared" si="47"/>
        <v>24.109784377794895</v>
      </c>
      <c r="AJ54" s="71">
        <v>24.109784377794895</v>
      </c>
      <c r="AK54" s="71">
        <v>24.109784377794895</v>
      </c>
      <c r="AL54" s="71">
        <v>24.109784377794895</v>
      </c>
      <c r="AM54" s="71">
        <v>24.109784377794895</v>
      </c>
      <c r="AN54" s="71"/>
      <c r="AO54" s="71"/>
      <c r="AP54" s="71">
        <f>SUM(AH54:AO54)</f>
        <v>237.94892188897444</v>
      </c>
      <c r="AQ54" s="86">
        <f>AG54-AP54</f>
        <v>43.721078111025577</v>
      </c>
    </row>
    <row r="55" spans="1:196">
      <c r="A55" s="34" t="s">
        <v>75</v>
      </c>
      <c r="B55" s="34" t="s">
        <v>118</v>
      </c>
      <c r="C55" s="34"/>
      <c r="D55" s="91"/>
      <c r="E55" s="36"/>
      <c r="F55" s="29"/>
      <c r="G55" s="1"/>
      <c r="H55" s="6"/>
      <c r="I55" s="10"/>
      <c r="J55" s="10"/>
      <c r="K55" s="136"/>
      <c r="L55" s="9"/>
      <c r="M55" s="15"/>
      <c r="N55" s="100"/>
      <c r="O55" s="15"/>
      <c r="P55" s="73"/>
      <c r="Q55" s="10"/>
      <c r="R55" s="10"/>
      <c r="S55" s="10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85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</row>
    <row r="56" spans="1:196">
      <c r="A56" s="34" t="s">
        <v>76</v>
      </c>
      <c r="B56" s="38"/>
      <c r="C56" s="38"/>
      <c r="D56" s="36"/>
      <c r="E56" s="36"/>
      <c r="F56" s="29"/>
      <c r="G56" s="1"/>
      <c r="H56" s="6"/>
      <c r="I56" s="10"/>
      <c r="J56" s="10"/>
      <c r="K56" s="136"/>
      <c r="L56" s="9"/>
      <c r="M56" s="15"/>
      <c r="N56" s="100"/>
      <c r="O56" s="15"/>
      <c r="P56" s="73"/>
      <c r="Q56" s="10"/>
      <c r="R56" s="10"/>
      <c r="S56" s="10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85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</row>
    <row r="57" spans="1:196" s="18" customFormat="1">
      <c r="A57" s="60" t="s">
        <v>77</v>
      </c>
      <c r="B57" s="60" t="s">
        <v>52</v>
      </c>
      <c r="C57" s="122" t="s">
        <v>173</v>
      </c>
      <c r="D57" s="72">
        <v>1</v>
      </c>
      <c r="E57" s="58">
        <v>1</v>
      </c>
      <c r="F57" s="59">
        <v>40926</v>
      </c>
      <c r="G57" s="62">
        <v>9164</v>
      </c>
      <c r="H57" s="123">
        <v>24</v>
      </c>
      <c r="I57" s="124">
        <v>12</v>
      </c>
      <c r="J57" s="72">
        <f>I57-H57</f>
        <v>-12</v>
      </c>
      <c r="K57" s="134">
        <f>((G57*E57)/12)*H57</f>
        <v>18328</v>
      </c>
      <c r="L57" s="126">
        <f>G57-K57</f>
        <v>-9164</v>
      </c>
      <c r="M57" s="69">
        <v>115.958</v>
      </c>
      <c r="N57" s="125">
        <v>104.28400000000001</v>
      </c>
      <c r="O57" s="124">
        <f>M57/N57</f>
        <v>1.1119443059337961</v>
      </c>
      <c r="P57" s="124">
        <f>L57*O57</f>
        <v>-10189.857619577308</v>
      </c>
      <c r="Q57" s="124">
        <v>12</v>
      </c>
      <c r="R57" s="71">
        <f>G57/Q57*S57</f>
        <v>9164</v>
      </c>
      <c r="S57" s="124">
        <v>12</v>
      </c>
      <c r="T57" s="172">
        <f>R57/S57</f>
        <v>763.66666666666663</v>
      </c>
      <c r="U57" s="172">
        <f>R57/S57</f>
        <v>763.66666666666663</v>
      </c>
      <c r="V57" s="172">
        <f>R57/S57</f>
        <v>763.66666666666663</v>
      </c>
      <c r="W57" s="172">
        <f>R57/S57</f>
        <v>763.66666666666663</v>
      </c>
      <c r="X57" s="172">
        <f>R57/S57</f>
        <v>763.66666666666663</v>
      </c>
      <c r="Y57" s="172">
        <f>R57/S57</f>
        <v>763.66666666666663</v>
      </c>
      <c r="Z57" s="173">
        <v>763.67</v>
      </c>
      <c r="AA57" s="124">
        <v>763.67</v>
      </c>
      <c r="AB57" s="124">
        <v>763.67</v>
      </c>
      <c r="AC57" s="124">
        <v>763.67</v>
      </c>
      <c r="AD57" s="124">
        <v>763.67</v>
      </c>
      <c r="AE57" s="173">
        <v>763.67</v>
      </c>
      <c r="AF57" s="138">
        <f>SUM(T57:AE57)</f>
        <v>9164.02</v>
      </c>
      <c r="AG57" s="71">
        <v>1</v>
      </c>
      <c r="AH57" s="71">
        <v>0</v>
      </c>
      <c r="AI57" s="71">
        <v>0</v>
      </c>
      <c r="AJ57" s="173" t="s">
        <v>289</v>
      </c>
      <c r="AK57" s="173" t="s">
        <v>289</v>
      </c>
      <c r="AL57" s="173"/>
      <c r="AM57" s="173"/>
      <c r="AN57" s="173"/>
      <c r="AO57" s="173"/>
      <c r="AP57" s="71">
        <f>SUM(AH57:AO57)</f>
        <v>0</v>
      </c>
      <c r="AQ57" s="86">
        <f>AG57-AP57</f>
        <v>1</v>
      </c>
    </row>
    <row r="58" spans="1:196">
      <c r="G58" s="176"/>
      <c r="I58" s="17"/>
      <c r="J58" s="17"/>
      <c r="K58" s="133"/>
      <c r="L58" s="17"/>
      <c r="M58" s="17"/>
      <c r="N58" s="103"/>
      <c r="O58" s="17"/>
      <c r="P58" s="17"/>
      <c r="Q58" s="17"/>
      <c r="R58" s="175">
        <v>0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6">
        <f>SUM(AE15:AE57)</f>
        <v>1290.1400000000001</v>
      </c>
      <c r="AF58" s="221"/>
      <c r="AG58" s="187"/>
      <c r="AH58" s="226"/>
      <c r="AI58" s="226">
        <f>SUM(AI15:AI57)</f>
        <v>662.07154707399502</v>
      </c>
      <c r="AJ58" s="226"/>
      <c r="AK58" s="226"/>
      <c r="AL58" s="226"/>
      <c r="AM58" s="226">
        <f t="shared" ref="AL58:AP58" si="60">SUM(AM15:AM57)</f>
        <v>470.45775854704169</v>
      </c>
      <c r="AN58" s="226">
        <f t="shared" si="60"/>
        <v>0</v>
      </c>
      <c r="AO58" s="226">
        <f t="shared" si="60"/>
        <v>0</v>
      </c>
      <c r="AP58" s="226">
        <f t="shared" si="60"/>
        <v>5601.2659073327104</v>
      </c>
      <c r="AQ58" s="187">
        <f t="shared" ref="AQ58" si="61">SUM(AQ15:AQ57)</f>
        <v>751.6571572908739</v>
      </c>
    </row>
    <row r="59" spans="1:196">
      <c r="AH59" s="19"/>
    </row>
    <row r="60" spans="1:196">
      <c r="A60" s="146" t="s">
        <v>178</v>
      </c>
      <c r="B60" s="107"/>
      <c r="C60" s="107"/>
      <c r="D60" s="108"/>
      <c r="E60" s="108"/>
      <c r="F60" s="109"/>
      <c r="G60" s="110"/>
      <c r="H60" s="107"/>
      <c r="I60" s="107"/>
      <c r="AF60" s="222"/>
      <c r="AG60" s="222"/>
      <c r="AH60" s="223"/>
    </row>
    <row r="61" spans="1:196">
      <c r="A61" s="14"/>
    </row>
    <row r="87" spans="43:43">
      <c r="AQ87"/>
    </row>
    <row r="88" spans="43:43">
      <c r="AQ88"/>
    </row>
    <row r="89" spans="43:43">
      <c r="AQ89"/>
    </row>
    <row r="90" spans="43:43">
      <c r="AQ90"/>
    </row>
    <row r="91" spans="43:43">
      <c r="AQ91"/>
    </row>
    <row r="92" spans="43:43">
      <c r="AQ92"/>
    </row>
    <row r="93" spans="43:43">
      <c r="AQ93"/>
    </row>
    <row r="94" spans="43:43">
      <c r="AQ94"/>
    </row>
    <row r="95" spans="43:43">
      <c r="AQ95"/>
    </row>
    <row r="96" spans="43:43">
      <c r="AQ96"/>
    </row>
    <row r="97" spans="43:43">
      <c r="AQ97"/>
    </row>
    <row r="98" spans="43:43">
      <c r="AQ98"/>
    </row>
    <row r="99" spans="43:43">
      <c r="AQ99"/>
    </row>
    <row r="100" spans="43:43">
      <c r="AQ100"/>
    </row>
    <row r="101" spans="43:43">
      <c r="AQ101"/>
    </row>
    <row r="102" spans="43:43">
      <c r="AQ102"/>
    </row>
    <row r="103" spans="43:43">
      <c r="AQ103"/>
    </row>
    <row r="104" spans="43:43">
      <c r="AQ104"/>
    </row>
    <row r="105" spans="43:43">
      <c r="AQ105"/>
    </row>
    <row r="106" spans="43:43">
      <c r="AQ106"/>
    </row>
    <row r="107" spans="43:43">
      <c r="AQ107"/>
    </row>
    <row r="108" spans="43:43">
      <c r="AQ108"/>
    </row>
    <row r="109" spans="43:43">
      <c r="AQ109"/>
    </row>
    <row r="110" spans="43:43">
      <c r="AQ110"/>
    </row>
    <row r="111" spans="43:43">
      <c r="AQ111"/>
    </row>
    <row r="112" spans="43:43">
      <c r="AQ112"/>
    </row>
    <row r="113" spans="43:43">
      <c r="AQ113"/>
    </row>
    <row r="114" spans="43:43">
      <c r="AQ114"/>
    </row>
    <row r="115" spans="43:43">
      <c r="AQ115"/>
    </row>
    <row r="116" spans="43:43">
      <c r="AQ116"/>
    </row>
    <row r="117" spans="43:43">
      <c r="AQ117"/>
    </row>
    <row r="118" spans="43:43">
      <c r="AQ118"/>
    </row>
    <row r="119" spans="43:43">
      <c r="AQ119"/>
    </row>
    <row r="120" spans="43:43">
      <c r="AQ120"/>
    </row>
    <row r="121" spans="43:43">
      <c r="AQ121"/>
    </row>
    <row r="122" spans="43:43">
      <c r="AQ122"/>
    </row>
    <row r="123" spans="43:43">
      <c r="AQ123"/>
    </row>
    <row r="124" spans="43:43">
      <c r="AQ124"/>
    </row>
    <row r="125" spans="43:43">
      <c r="AQ125"/>
    </row>
    <row r="126" spans="43:43">
      <c r="AQ126"/>
    </row>
    <row r="127" spans="43:43">
      <c r="AQ127"/>
    </row>
    <row r="128" spans="43:43">
      <c r="AQ128"/>
    </row>
    <row r="129" spans="43:43">
      <c r="AQ129"/>
    </row>
  </sheetData>
  <sortState ref="A15:AI23">
    <sortCondition ref="A29"/>
  </sortState>
  <mergeCells count="8">
    <mergeCell ref="Q9:S10"/>
    <mergeCell ref="A11:A12"/>
    <mergeCell ref="B11:B12"/>
    <mergeCell ref="K11:K12"/>
    <mergeCell ref="H11:H12"/>
    <mergeCell ref="G11:G12"/>
    <mergeCell ref="E11:E12"/>
    <mergeCell ref="F11:F12"/>
  </mergeCells>
  <phoneticPr fontId="1" type="noConversion"/>
  <pageMargins left="0.59055118110236227" right="0.19685039370078741" top="0.19685039370078741" bottom="0.19685039370078741" header="0" footer="0"/>
  <pageSetup scale="4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N1048032"/>
  <sheetViews>
    <sheetView topLeftCell="H10" zoomScale="110" zoomScaleNormal="110" workbookViewId="0">
      <selection activeCell="AN14" sqref="AN14"/>
    </sheetView>
  </sheetViews>
  <sheetFormatPr baseColWidth="10" defaultRowHeight="12.75"/>
  <cols>
    <col min="1" max="1" width="23.85546875" style="241" customWidth="1"/>
    <col min="2" max="2" width="34" style="241" customWidth="1"/>
    <col min="3" max="3" width="19.7109375" style="241" customWidth="1"/>
    <col min="4" max="4" width="6.7109375" style="257" customWidth="1"/>
    <col min="5" max="5" width="7.42578125" style="258" customWidth="1"/>
    <col min="6" max="6" width="9.5703125" style="259" customWidth="1"/>
    <col min="7" max="8" width="8.42578125" style="260" customWidth="1"/>
    <col min="9" max="9" width="7.5703125" style="258" customWidth="1"/>
    <col min="10" max="10" width="7.85546875" style="241" customWidth="1"/>
    <col min="11" max="11" width="7.42578125" style="241" customWidth="1"/>
    <col min="12" max="12" width="8.85546875" style="261" customWidth="1"/>
    <col min="13" max="13" width="8.28515625" style="241" customWidth="1"/>
    <col min="14" max="14" width="8.7109375" style="241" customWidth="1"/>
    <col min="15" max="15" width="8.7109375" style="262" customWidth="1"/>
    <col min="16" max="16" width="7.42578125" style="241" customWidth="1"/>
    <col min="17" max="17" width="8.5703125" style="241" customWidth="1"/>
    <col min="18" max="18" width="6.140625" style="241" customWidth="1"/>
    <col min="19" max="19" width="8.42578125" style="241" customWidth="1"/>
    <col min="20" max="20" width="7.42578125" style="241" customWidth="1"/>
    <col min="21" max="32" width="7.7109375" style="241" hidden="1" customWidth="1"/>
    <col min="33" max="33" width="8.5703125" style="241" customWidth="1"/>
    <col min="34" max="34" width="9.5703125" style="263" customWidth="1"/>
    <col min="35" max="35" width="8.42578125" style="263" customWidth="1"/>
    <col min="36" max="36" width="7.5703125" style="263" hidden="1" customWidth="1"/>
    <col min="37" max="37" width="7.5703125" style="241" hidden="1" customWidth="1"/>
    <col min="38" max="38" width="6.5703125" style="263" hidden="1" customWidth="1"/>
    <col min="39" max="39" width="7.42578125" style="241" hidden="1" customWidth="1"/>
    <col min="40" max="40" width="7.5703125" style="241" customWidth="1"/>
    <col min="41" max="41" width="7.28515625" style="263" hidden="1" customWidth="1"/>
    <col min="42" max="42" width="6" style="241" hidden="1" customWidth="1"/>
    <col min="43" max="43" width="9.7109375" style="241" customWidth="1"/>
    <col min="44" max="44" width="8.28515625" style="263" customWidth="1"/>
    <col min="45" max="16384" width="11.42578125" style="241"/>
  </cols>
  <sheetData>
    <row r="1" spans="1:92">
      <c r="A1" s="231"/>
      <c r="B1" s="232" t="s">
        <v>27</v>
      </c>
      <c r="C1" s="231"/>
      <c r="D1" s="233"/>
      <c r="E1" s="234"/>
      <c r="F1" s="235"/>
      <c r="G1" s="236"/>
      <c r="H1" s="236"/>
      <c r="I1" s="234"/>
      <c r="J1" s="237"/>
      <c r="K1" s="237"/>
      <c r="L1" s="238"/>
      <c r="M1" s="237"/>
      <c r="N1" s="237"/>
      <c r="O1" s="239"/>
      <c r="P1" s="237"/>
      <c r="Q1" s="237"/>
      <c r="R1" s="237"/>
      <c r="S1" s="237"/>
      <c r="T1" s="237"/>
      <c r="U1" s="237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7"/>
      <c r="AG1" s="231"/>
      <c r="AH1" s="240"/>
      <c r="AI1" s="240"/>
      <c r="AJ1" s="240"/>
      <c r="AK1" s="237"/>
      <c r="AL1" s="240"/>
      <c r="AM1" s="237"/>
      <c r="AN1" s="237"/>
      <c r="AO1" s="240"/>
      <c r="AP1" s="237"/>
      <c r="AQ1" s="231"/>
      <c r="AR1" s="240"/>
    </row>
    <row r="2" spans="1:92">
      <c r="A2" s="231"/>
      <c r="B2" s="232" t="s">
        <v>210</v>
      </c>
      <c r="C2" s="231"/>
      <c r="D2" s="233"/>
      <c r="E2" s="234"/>
      <c r="F2" s="235"/>
      <c r="G2" s="236"/>
      <c r="H2" s="236"/>
      <c r="I2" s="234"/>
      <c r="J2" s="237"/>
      <c r="K2" s="237"/>
      <c r="L2" s="238"/>
      <c r="M2" s="237"/>
      <c r="N2" s="237"/>
      <c r="O2" s="239"/>
      <c r="P2" s="237"/>
      <c r="Q2" s="237"/>
      <c r="R2" s="237"/>
      <c r="S2" s="237"/>
      <c r="T2" s="237"/>
      <c r="U2" s="237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40"/>
      <c r="AI2" s="240"/>
      <c r="AJ2" s="240"/>
      <c r="AK2" s="231"/>
      <c r="AL2" s="240"/>
      <c r="AM2" s="231"/>
      <c r="AN2" s="231"/>
      <c r="AO2" s="240"/>
      <c r="AP2" s="231"/>
      <c r="AQ2" s="231"/>
      <c r="AR2" s="240"/>
    </row>
    <row r="3" spans="1:92">
      <c r="A3" s="231"/>
      <c r="B3" s="231"/>
      <c r="C3" s="232"/>
      <c r="D3" s="242"/>
      <c r="E3" s="234"/>
      <c r="F3" s="232"/>
      <c r="G3" s="243"/>
      <c r="H3" s="243"/>
      <c r="I3" s="244"/>
      <c r="J3" s="237"/>
      <c r="K3" s="237"/>
      <c r="L3" s="245"/>
      <c r="M3" s="237"/>
      <c r="N3" s="237"/>
      <c r="O3" s="239"/>
      <c r="P3" s="237"/>
      <c r="Q3" s="237"/>
      <c r="R3" s="237"/>
      <c r="S3" s="237"/>
      <c r="T3" s="237"/>
      <c r="U3" s="237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40"/>
      <c r="AI3" s="240"/>
      <c r="AJ3" s="240"/>
      <c r="AK3" s="231"/>
      <c r="AL3" s="240"/>
      <c r="AM3" s="231"/>
      <c r="AN3" s="231"/>
      <c r="AO3" s="240"/>
      <c r="AP3" s="231"/>
      <c r="AQ3" s="231"/>
      <c r="AR3" s="240"/>
    </row>
    <row r="4" spans="1:92">
      <c r="A4" s="231"/>
      <c r="B4" s="231" t="s">
        <v>168</v>
      </c>
      <c r="C4" s="239"/>
      <c r="D4" s="246"/>
      <c r="E4" s="237"/>
      <c r="F4" s="237"/>
      <c r="G4" s="237"/>
      <c r="H4" s="237"/>
      <c r="I4" s="237"/>
      <c r="J4" s="237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40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40"/>
      <c r="AI4" s="240"/>
      <c r="AJ4" s="240"/>
      <c r="AK4" s="231"/>
      <c r="AL4" s="240"/>
      <c r="AM4" s="231"/>
      <c r="AN4" s="231"/>
      <c r="AO4" s="240"/>
      <c r="AP4" s="231"/>
      <c r="AQ4" s="231"/>
      <c r="AR4" s="240"/>
    </row>
    <row r="5" spans="1:92">
      <c r="A5" s="231"/>
      <c r="B5" s="247" t="s">
        <v>220</v>
      </c>
      <c r="C5" s="239"/>
      <c r="D5" s="246"/>
      <c r="E5" s="237"/>
      <c r="F5" s="237"/>
      <c r="G5" s="237"/>
      <c r="H5" s="237"/>
      <c r="I5" s="237"/>
      <c r="J5" s="237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40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40"/>
      <c r="AI5" s="240"/>
      <c r="AJ5" s="240"/>
      <c r="AK5" s="231"/>
      <c r="AL5" s="240"/>
      <c r="AM5" s="231"/>
      <c r="AN5" s="231"/>
      <c r="AO5" s="240"/>
      <c r="AP5" s="231"/>
      <c r="AQ5" s="231"/>
      <c r="AR5" s="240"/>
    </row>
    <row r="6" spans="1:92">
      <c r="A6" s="231"/>
      <c r="B6" s="231" t="s">
        <v>170</v>
      </c>
      <c r="C6" s="239"/>
      <c r="D6" s="246"/>
      <c r="E6" s="237"/>
      <c r="F6" s="237"/>
      <c r="G6" s="237"/>
      <c r="H6" s="237"/>
      <c r="I6" s="237"/>
      <c r="J6" s="237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40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40"/>
      <c r="AI6" s="240"/>
      <c r="AJ6" s="240"/>
      <c r="AK6" s="231"/>
      <c r="AL6" s="240"/>
      <c r="AM6" s="231"/>
      <c r="AN6" s="231"/>
      <c r="AO6" s="240"/>
      <c r="AP6" s="231"/>
      <c r="AQ6" s="231"/>
      <c r="AR6" s="240"/>
    </row>
    <row r="7" spans="1:92">
      <c r="A7" s="231"/>
      <c r="B7" s="231"/>
      <c r="C7" s="239"/>
      <c r="D7" s="246"/>
      <c r="E7" s="237"/>
      <c r="F7" s="237"/>
      <c r="G7" s="237"/>
      <c r="H7" s="237"/>
      <c r="I7" s="237"/>
      <c r="J7" s="237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40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40"/>
      <c r="AI7" s="240"/>
      <c r="AJ7" s="240"/>
      <c r="AK7" s="231"/>
      <c r="AL7" s="240"/>
      <c r="AM7" s="231"/>
      <c r="AN7" s="231"/>
      <c r="AO7" s="240"/>
      <c r="AP7" s="231"/>
      <c r="AQ7" s="231"/>
      <c r="AR7" s="240"/>
    </row>
    <row r="8" spans="1:92" s="248" customFormat="1">
      <c r="D8" s="249"/>
      <c r="E8" s="250"/>
      <c r="F8" s="251"/>
      <c r="G8" s="252"/>
      <c r="H8" s="252"/>
      <c r="I8" s="250"/>
      <c r="J8" s="253"/>
      <c r="K8" s="253"/>
      <c r="L8" s="254"/>
      <c r="M8" s="253"/>
      <c r="N8" s="253"/>
      <c r="O8" s="255"/>
      <c r="P8" s="253"/>
      <c r="Q8" s="253"/>
      <c r="R8" s="253"/>
      <c r="S8" s="253"/>
      <c r="T8" s="253"/>
      <c r="U8" s="253"/>
      <c r="AH8" s="256"/>
      <c r="AI8" s="256"/>
      <c r="AJ8" s="256"/>
      <c r="AL8" s="256"/>
      <c r="AO8" s="256"/>
      <c r="AR8" s="256"/>
    </row>
    <row r="9" spans="1:92" s="248" customFormat="1" ht="18.75" customHeight="1">
      <c r="D9" s="249"/>
      <c r="E9" s="250"/>
      <c r="F9" s="251"/>
      <c r="G9" s="252"/>
      <c r="H9" s="252"/>
      <c r="I9" s="250"/>
      <c r="L9" s="254"/>
      <c r="M9" s="253"/>
      <c r="N9" s="253"/>
      <c r="O9" s="255"/>
      <c r="P9" s="253"/>
      <c r="Q9" s="253"/>
      <c r="R9" s="349" t="s">
        <v>221</v>
      </c>
      <c r="S9" s="349"/>
      <c r="T9" s="349"/>
      <c r="U9" s="253"/>
      <c r="AH9" s="256"/>
      <c r="AI9" s="256"/>
      <c r="AJ9" s="256"/>
      <c r="AL9" s="256"/>
      <c r="AO9" s="256"/>
      <c r="AR9" s="256"/>
    </row>
    <row r="10" spans="1:92" ht="20.25" customHeight="1">
      <c r="R10" s="349"/>
      <c r="S10" s="349"/>
      <c r="T10" s="349"/>
    </row>
    <row r="11" spans="1:92" ht="51">
      <c r="A11" s="350" t="s">
        <v>72</v>
      </c>
      <c r="B11" s="350" t="s">
        <v>0</v>
      </c>
      <c r="C11" s="264" t="s">
        <v>188</v>
      </c>
      <c r="D11" s="265" t="s">
        <v>165</v>
      </c>
      <c r="E11" s="352" t="s">
        <v>70</v>
      </c>
      <c r="F11" s="350" t="s">
        <v>71</v>
      </c>
      <c r="G11" s="354" t="s">
        <v>222</v>
      </c>
      <c r="H11" s="354" t="s">
        <v>1</v>
      </c>
      <c r="I11" s="352" t="s">
        <v>29</v>
      </c>
      <c r="J11" s="266" t="s">
        <v>99</v>
      </c>
      <c r="K11" s="267" t="s">
        <v>166</v>
      </c>
      <c r="L11" s="354" t="s">
        <v>78</v>
      </c>
      <c r="M11" s="266" t="s">
        <v>2</v>
      </c>
      <c r="N11" s="266" t="s">
        <v>16</v>
      </c>
      <c r="O11" s="268" t="s">
        <v>16</v>
      </c>
      <c r="P11" s="266" t="s">
        <v>17</v>
      </c>
      <c r="Q11" s="266" t="s">
        <v>18</v>
      </c>
      <c r="R11" s="266" t="s">
        <v>99</v>
      </c>
      <c r="S11" s="266" t="s">
        <v>176</v>
      </c>
      <c r="T11" s="266" t="s">
        <v>99</v>
      </c>
      <c r="U11" s="266" t="s">
        <v>3</v>
      </c>
      <c r="V11" s="266" t="s">
        <v>4</v>
      </c>
      <c r="W11" s="266" t="s">
        <v>5</v>
      </c>
      <c r="X11" s="266" t="s">
        <v>6</v>
      </c>
      <c r="Y11" s="266" t="s">
        <v>7</v>
      </c>
      <c r="Z11" s="266" t="s">
        <v>8</v>
      </c>
      <c r="AA11" s="266" t="s">
        <v>9</v>
      </c>
      <c r="AB11" s="266" t="s">
        <v>10</v>
      </c>
      <c r="AC11" s="266" t="s">
        <v>11</v>
      </c>
      <c r="AD11" s="266" t="s">
        <v>12</v>
      </c>
      <c r="AE11" s="266" t="s">
        <v>13</v>
      </c>
      <c r="AF11" s="266" t="s">
        <v>14</v>
      </c>
      <c r="AG11" s="266" t="s">
        <v>15</v>
      </c>
      <c r="AH11" s="229" t="s">
        <v>213</v>
      </c>
      <c r="AI11" s="229" t="s">
        <v>215</v>
      </c>
      <c r="AJ11" s="229" t="s">
        <v>8</v>
      </c>
      <c r="AK11" s="266" t="s">
        <v>9</v>
      </c>
      <c r="AL11" s="229" t="s">
        <v>10</v>
      </c>
      <c r="AM11" s="266" t="s">
        <v>251</v>
      </c>
      <c r="AN11" s="266" t="s">
        <v>12</v>
      </c>
      <c r="AO11" s="229" t="s">
        <v>13</v>
      </c>
      <c r="AP11" s="266" t="s">
        <v>14</v>
      </c>
      <c r="AQ11" s="266" t="s">
        <v>15</v>
      </c>
      <c r="AR11" s="269" t="s">
        <v>79</v>
      </c>
      <c r="AU11" s="306"/>
      <c r="AV11" s="307"/>
      <c r="AW11" s="307"/>
      <c r="AX11" s="306"/>
      <c r="AY11" s="306"/>
      <c r="AZ11" s="306"/>
      <c r="BA11" s="306"/>
      <c r="BB11" s="306"/>
      <c r="BC11" s="306"/>
      <c r="BD11" s="306"/>
      <c r="BE11" s="306"/>
      <c r="BF11" s="308"/>
    </row>
    <row r="12" spans="1:92" ht="31.5" customHeight="1">
      <c r="A12" s="351"/>
      <c r="B12" s="351"/>
      <c r="C12" s="270" t="s">
        <v>220</v>
      </c>
      <c r="D12" s="271"/>
      <c r="E12" s="353"/>
      <c r="F12" s="351" t="s">
        <v>19</v>
      </c>
      <c r="G12" s="355"/>
      <c r="H12" s="355"/>
      <c r="I12" s="353"/>
      <c r="J12" s="266" t="s">
        <v>100</v>
      </c>
      <c r="K12" s="266" t="s">
        <v>100</v>
      </c>
      <c r="L12" s="355">
        <v>41639</v>
      </c>
      <c r="M12" s="266" t="s">
        <v>20</v>
      </c>
      <c r="N12" s="266" t="s">
        <v>21</v>
      </c>
      <c r="O12" s="268" t="s">
        <v>22</v>
      </c>
      <c r="P12" s="266" t="s">
        <v>23</v>
      </c>
      <c r="Q12" s="266" t="s">
        <v>24</v>
      </c>
      <c r="R12" s="266" t="s">
        <v>100</v>
      </c>
      <c r="S12" s="266"/>
      <c r="T12" s="267" t="s">
        <v>163</v>
      </c>
      <c r="U12" s="266">
        <v>2014</v>
      </c>
      <c r="V12" s="266">
        <v>2014</v>
      </c>
      <c r="W12" s="266">
        <v>2014</v>
      </c>
      <c r="X12" s="266">
        <v>2014</v>
      </c>
      <c r="Y12" s="266">
        <v>2014</v>
      </c>
      <c r="Z12" s="266">
        <v>2014</v>
      </c>
      <c r="AA12" s="266">
        <v>2014</v>
      </c>
      <c r="AB12" s="266">
        <v>2014</v>
      </c>
      <c r="AC12" s="266">
        <v>2014</v>
      </c>
      <c r="AD12" s="266">
        <v>2014</v>
      </c>
      <c r="AE12" s="266">
        <v>2014</v>
      </c>
      <c r="AF12" s="266">
        <v>2014</v>
      </c>
      <c r="AG12" s="266">
        <v>2014</v>
      </c>
      <c r="AH12" s="266">
        <v>2015</v>
      </c>
      <c r="AI12" s="266">
        <v>2015</v>
      </c>
      <c r="AJ12" s="266">
        <v>2015</v>
      </c>
      <c r="AK12" s="266">
        <v>2015</v>
      </c>
      <c r="AL12" s="266">
        <v>2015</v>
      </c>
      <c r="AM12" s="266">
        <v>2015</v>
      </c>
      <c r="AN12" s="266">
        <v>2015</v>
      </c>
      <c r="AO12" s="266">
        <v>2015</v>
      </c>
      <c r="AP12" s="266">
        <v>2015</v>
      </c>
      <c r="AQ12" s="266">
        <v>2015</v>
      </c>
      <c r="AR12" s="266" t="s">
        <v>80</v>
      </c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8"/>
    </row>
    <row r="13" spans="1:92" s="248" customFormat="1" ht="13.5">
      <c r="A13" s="37"/>
      <c r="B13" s="16"/>
      <c r="C13" s="55"/>
      <c r="D13" s="57"/>
      <c r="E13" s="191"/>
      <c r="F13" s="192"/>
      <c r="G13" s="11"/>
      <c r="H13" s="11"/>
      <c r="I13" s="57"/>
      <c r="J13" s="68"/>
      <c r="K13" s="68"/>
      <c r="L13" s="135"/>
      <c r="M13" s="66"/>
      <c r="N13" s="67"/>
      <c r="O13" s="99"/>
      <c r="P13" s="67"/>
      <c r="Q13" s="65"/>
      <c r="R13" s="68"/>
      <c r="S13" s="65"/>
      <c r="T13" s="68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87"/>
      <c r="AI13" s="87"/>
      <c r="AJ13" s="87"/>
      <c r="AK13" s="65"/>
      <c r="AL13" s="87"/>
      <c r="AM13" s="65"/>
      <c r="AN13" s="65"/>
      <c r="AO13" s="87"/>
      <c r="AP13" s="65"/>
      <c r="AQ13" s="65"/>
      <c r="AR13" s="87"/>
    </row>
    <row r="14" spans="1:92">
      <c r="A14" s="181" t="s">
        <v>81</v>
      </c>
      <c r="B14" s="181" t="s">
        <v>25</v>
      </c>
      <c r="C14" s="193"/>
      <c r="D14" s="272"/>
      <c r="E14" s="37"/>
      <c r="F14" s="174"/>
      <c r="G14" s="11"/>
      <c r="H14" s="11"/>
      <c r="I14" s="194"/>
      <c r="J14" s="12"/>
      <c r="K14" s="12"/>
      <c r="L14" s="11"/>
      <c r="M14" s="75"/>
      <c r="N14" s="76"/>
      <c r="O14" s="101"/>
      <c r="P14" s="76"/>
      <c r="Q14" s="74"/>
      <c r="R14" s="12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1263</v>
      </c>
      <c r="AR14" s="157">
        <v>1241</v>
      </c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</row>
    <row r="15" spans="1:92" s="248" customFormat="1">
      <c r="A15" s="181" t="s">
        <v>82</v>
      </c>
      <c r="B15" s="202"/>
      <c r="C15" s="55"/>
      <c r="D15" s="272"/>
      <c r="E15" s="37"/>
      <c r="F15" s="192"/>
      <c r="G15" s="196"/>
      <c r="H15" s="196"/>
      <c r="I15" s="57"/>
      <c r="J15" s="68"/>
      <c r="K15" s="68"/>
      <c r="L15" s="135"/>
      <c r="M15" s="66"/>
      <c r="N15" s="67"/>
      <c r="O15" s="99"/>
      <c r="P15" s="67"/>
      <c r="Q15" s="65"/>
      <c r="R15" s="68"/>
      <c r="S15" s="157">
        <v>3232</v>
      </c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>
        <v>1263</v>
      </c>
      <c r="AH15" s="157">
        <v>1241</v>
      </c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</row>
    <row r="16" spans="1:92" s="248" customFormat="1">
      <c r="A16" s="205" t="s">
        <v>223</v>
      </c>
      <c r="B16" s="122" t="s">
        <v>224</v>
      </c>
      <c r="C16" s="51" t="s">
        <v>220</v>
      </c>
      <c r="D16" s="201">
        <v>36</v>
      </c>
      <c r="E16" s="203">
        <v>0.33329999999999999</v>
      </c>
      <c r="F16" s="198">
        <v>39814</v>
      </c>
      <c r="G16" s="204" t="s">
        <v>225</v>
      </c>
      <c r="H16" s="204">
        <v>650</v>
      </c>
      <c r="I16" s="273">
        <v>60</v>
      </c>
      <c r="J16" s="72">
        <v>36</v>
      </c>
      <c r="K16" s="72">
        <f t="shared" ref="K16:K19" si="0">J16-I16</f>
        <v>-24</v>
      </c>
      <c r="L16" s="134">
        <f>((H16*E16)/12)*I16</f>
        <v>1083.2249999999999</v>
      </c>
      <c r="M16" s="70">
        <f t="shared" ref="M16:M19" si="1">H16-L16</f>
        <v>-433.22499999999991</v>
      </c>
      <c r="N16" s="274">
        <v>115.958</v>
      </c>
      <c r="O16" s="274">
        <v>134.071</v>
      </c>
      <c r="P16" s="69">
        <f t="shared" ref="P16:P19" si="2">N16/O16</f>
        <v>0.8648999410759971</v>
      </c>
      <c r="Q16" s="71">
        <f t="shared" ref="Q16:Q19" si="3">M16*P16</f>
        <v>-374.69627697264877</v>
      </c>
      <c r="R16" s="72">
        <v>36</v>
      </c>
      <c r="S16" s="71">
        <f>H16/R16*T16</f>
        <v>433.33333333333337</v>
      </c>
      <c r="T16" s="72">
        <v>24</v>
      </c>
      <c r="U16" s="71">
        <f t="shared" ref="U16:U19" si="4">S16/T16</f>
        <v>18.055555555555557</v>
      </c>
      <c r="V16" s="71">
        <v>18.059999999999999</v>
      </c>
      <c r="W16" s="71">
        <v>18.059999999999999</v>
      </c>
      <c r="X16" s="71">
        <v>18.059999999999999</v>
      </c>
      <c r="Y16" s="71">
        <v>18.059999999999999</v>
      </c>
      <c r="Z16" s="71">
        <v>18.059999999999999</v>
      </c>
      <c r="AA16" s="71">
        <v>18.059999999999999</v>
      </c>
      <c r="AB16" s="71">
        <v>18.059999999999999</v>
      </c>
      <c r="AC16" s="71">
        <v>18.059999999999999</v>
      </c>
      <c r="AD16" s="71">
        <v>18.059999999999999</v>
      </c>
      <c r="AE16" s="71">
        <v>18.059999999999999</v>
      </c>
      <c r="AF16" s="71">
        <v>18.059999999999999</v>
      </c>
      <c r="AG16" s="71">
        <f t="shared" ref="AG16:AG19" si="5">SUM(U16:AF16)</f>
        <v>216.71555555555557</v>
      </c>
      <c r="AH16" s="172">
        <f t="shared" ref="AH16:AH19" si="6">S16-AG16</f>
        <v>216.6177777777778</v>
      </c>
      <c r="AI16" s="172">
        <f>AF16*5</f>
        <v>90.3</v>
      </c>
      <c r="AJ16" s="172">
        <f>AF16*P16</f>
        <v>15.620092935832506</v>
      </c>
      <c r="AK16" s="71">
        <v>15.620092935832506</v>
      </c>
      <c r="AL16" s="71">
        <v>15.620092935832506</v>
      </c>
      <c r="AM16" s="71">
        <v>15.620092935832506</v>
      </c>
      <c r="AN16" s="71">
        <v>15.620092935832506</v>
      </c>
      <c r="AO16" s="86"/>
      <c r="AP16" s="71"/>
      <c r="AQ16" s="71">
        <f>SUM(AI16:AP16)</f>
        <v>168.40046467916252</v>
      </c>
      <c r="AR16" s="86">
        <f>AG16-AQ16</f>
        <v>48.315090876393043</v>
      </c>
    </row>
    <row r="17" spans="1:92">
      <c r="A17" s="205" t="s">
        <v>223</v>
      </c>
      <c r="B17" s="122" t="s">
        <v>226</v>
      </c>
      <c r="C17" s="51" t="s">
        <v>220</v>
      </c>
      <c r="D17" s="201">
        <v>36</v>
      </c>
      <c r="E17" s="203">
        <v>0.33329999999999999</v>
      </c>
      <c r="F17" s="198">
        <v>39083</v>
      </c>
      <c r="G17" s="204" t="s">
        <v>225</v>
      </c>
      <c r="H17" s="204">
        <v>1300</v>
      </c>
      <c r="I17" s="273">
        <v>84</v>
      </c>
      <c r="J17" s="72">
        <v>36</v>
      </c>
      <c r="K17" s="72">
        <f t="shared" si="0"/>
        <v>-48</v>
      </c>
      <c r="L17" s="134">
        <f>((H17*E17)/12)*I17</f>
        <v>3033.0299999999997</v>
      </c>
      <c r="M17" s="70">
        <f t="shared" si="1"/>
        <v>-1733.0299999999997</v>
      </c>
      <c r="N17" s="274">
        <v>115.958</v>
      </c>
      <c r="O17" s="274">
        <v>121.64</v>
      </c>
      <c r="P17" s="69">
        <f t="shared" si="2"/>
        <v>0.95328839197632353</v>
      </c>
      <c r="Q17" s="71">
        <f t="shared" si="3"/>
        <v>-1652.0773819467277</v>
      </c>
      <c r="R17" s="72">
        <v>36</v>
      </c>
      <c r="S17" s="71">
        <f>H17/R17*T17</f>
        <v>866.66666666666674</v>
      </c>
      <c r="T17" s="72">
        <v>24</v>
      </c>
      <c r="U17" s="71">
        <f t="shared" si="4"/>
        <v>36.111111111111114</v>
      </c>
      <c r="V17" s="71">
        <v>36.11</v>
      </c>
      <c r="W17" s="71">
        <v>36.11</v>
      </c>
      <c r="X17" s="71">
        <v>36.11</v>
      </c>
      <c r="Y17" s="71">
        <v>36.11</v>
      </c>
      <c r="Z17" s="71">
        <v>36.11</v>
      </c>
      <c r="AA17" s="71">
        <v>36.11</v>
      </c>
      <c r="AB17" s="71">
        <v>36.11</v>
      </c>
      <c r="AC17" s="71">
        <v>36.11</v>
      </c>
      <c r="AD17" s="71">
        <v>36.11</v>
      </c>
      <c r="AE17" s="71">
        <v>36.11</v>
      </c>
      <c r="AF17" s="71">
        <v>36.11</v>
      </c>
      <c r="AG17" s="71">
        <f t="shared" si="5"/>
        <v>433.32111111111124</v>
      </c>
      <c r="AH17" s="172">
        <f t="shared" si="6"/>
        <v>433.34555555555551</v>
      </c>
      <c r="AI17" s="172">
        <f t="shared" ref="AI17:AI19" si="7">AF17*5</f>
        <v>180.55</v>
      </c>
      <c r="AJ17" s="172">
        <f t="shared" ref="AJ17:AJ19" si="8">AF17*P17</f>
        <v>34.423243834265044</v>
      </c>
      <c r="AK17" s="71">
        <v>34.423243834265044</v>
      </c>
      <c r="AL17" s="71">
        <v>34.423243834265044</v>
      </c>
      <c r="AM17" s="71">
        <v>34.423243834265044</v>
      </c>
      <c r="AN17" s="71">
        <v>34.423243834265044</v>
      </c>
      <c r="AO17" s="86"/>
      <c r="AP17" s="71"/>
      <c r="AQ17" s="71">
        <f>SUM(AI17:AP17)</f>
        <v>352.66621917132528</v>
      </c>
      <c r="AR17" s="86">
        <f>AG17-AQ17</f>
        <v>80.654891939785955</v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</row>
    <row r="18" spans="1:92">
      <c r="A18" s="205" t="s">
        <v>223</v>
      </c>
      <c r="B18" s="122" t="s">
        <v>227</v>
      </c>
      <c r="C18" s="51" t="s">
        <v>220</v>
      </c>
      <c r="D18" s="201">
        <v>36</v>
      </c>
      <c r="E18" s="203">
        <v>0.33329999999999999</v>
      </c>
      <c r="F18" s="198">
        <v>39814</v>
      </c>
      <c r="G18" s="204" t="s">
        <v>225</v>
      </c>
      <c r="H18" s="204">
        <v>480</v>
      </c>
      <c r="I18" s="273">
        <v>60</v>
      </c>
      <c r="J18" s="72">
        <v>36</v>
      </c>
      <c r="K18" s="72">
        <f t="shared" si="0"/>
        <v>-24</v>
      </c>
      <c r="L18" s="134">
        <f>((H18*E18)/12)*I18</f>
        <v>799.92</v>
      </c>
      <c r="M18" s="70">
        <f t="shared" si="1"/>
        <v>-319.91999999999996</v>
      </c>
      <c r="N18" s="274">
        <v>115.958</v>
      </c>
      <c r="O18" s="274">
        <v>134.071</v>
      </c>
      <c r="P18" s="69">
        <f t="shared" si="2"/>
        <v>0.8648999410759971</v>
      </c>
      <c r="Q18" s="71">
        <f t="shared" si="3"/>
        <v>-276.69878914903296</v>
      </c>
      <c r="R18" s="72">
        <v>36</v>
      </c>
      <c r="S18" s="71">
        <f t="shared" ref="S18:S19" si="9">H18/R18*T18</f>
        <v>320</v>
      </c>
      <c r="T18" s="72">
        <v>24</v>
      </c>
      <c r="U18" s="71">
        <f t="shared" si="4"/>
        <v>13.333333333333334</v>
      </c>
      <c r="V18" s="71">
        <v>13.33</v>
      </c>
      <c r="W18" s="71">
        <v>13.33</v>
      </c>
      <c r="X18" s="71">
        <v>13.33</v>
      </c>
      <c r="Y18" s="71">
        <v>13.33</v>
      </c>
      <c r="Z18" s="71">
        <v>13.33</v>
      </c>
      <c r="AA18" s="71">
        <v>13.33</v>
      </c>
      <c r="AB18" s="71">
        <v>13.33</v>
      </c>
      <c r="AC18" s="71">
        <v>13.33</v>
      </c>
      <c r="AD18" s="71">
        <v>13.33</v>
      </c>
      <c r="AE18" s="71">
        <v>13.33</v>
      </c>
      <c r="AF18" s="71">
        <v>13.33</v>
      </c>
      <c r="AG18" s="71">
        <f t="shared" si="5"/>
        <v>159.96333333333337</v>
      </c>
      <c r="AH18" s="172">
        <f t="shared" si="6"/>
        <v>160.03666666666663</v>
      </c>
      <c r="AI18" s="172">
        <f t="shared" si="7"/>
        <v>66.650000000000006</v>
      </c>
      <c r="AJ18" s="172">
        <f t="shared" si="8"/>
        <v>11.529116214543041</v>
      </c>
      <c r="AK18" s="71">
        <v>11.529116214543041</v>
      </c>
      <c r="AL18" s="71">
        <v>11.529116214543041</v>
      </c>
      <c r="AM18" s="71">
        <v>11.529116214543041</v>
      </c>
      <c r="AN18" s="71">
        <v>11.529116214543041</v>
      </c>
      <c r="AO18" s="86"/>
      <c r="AP18" s="71"/>
      <c r="AQ18" s="71">
        <f>SUM(AI18:AP18)</f>
        <v>124.29558107271519</v>
      </c>
      <c r="AR18" s="86">
        <f>AG18-AQ18</f>
        <v>35.667752260618172</v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</row>
    <row r="19" spans="1:92">
      <c r="A19" s="205" t="s">
        <v>223</v>
      </c>
      <c r="B19" s="200" t="s">
        <v>228</v>
      </c>
      <c r="C19" s="51" t="s">
        <v>220</v>
      </c>
      <c r="D19" s="201">
        <v>36</v>
      </c>
      <c r="E19" s="203">
        <v>0.33329999999999999</v>
      </c>
      <c r="F19" s="198">
        <v>39814</v>
      </c>
      <c r="G19" s="204" t="s">
        <v>225</v>
      </c>
      <c r="H19" s="204">
        <v>1099</v>
      </c>
      <c r="I19" s="273">
        <v>60</v>
      </c>
      <c r="J19" s="72">
        <v>36</v>
      </c>
      <c r="K19" s="72">
        <f t="shared" si="0"/>
        <v>-24</v>
      </c>
      <c r="L19" s="134">
        <f>((H19*E19)/12)*I19</f>
        <v>1831.4835</v>
      </c>
      <c r="M19" s="70">
        <f t="shared" si="1"/>
        <v>-732.48350000000005</v>
      </c>
      <c r="N19" s="274">
        <v>115.958</v>
      </c>
      <c r="O19" s="98">
        <v>134.071</v>
      </c>
      <c r="P19" s="69">
        <f t="shared" si="2"/>
        <v>0.8648999410759971</v>
      </c>
      <c r="Q19" s="71">
        <f t="shared" si="3"/>
        <v>-633.5249359891402</v>
      </c>
      <c r="R19" s="72">
        <v>36</v>
      </c>
      <c r="S19" s="71">
        <f t="shared" si="9"/>
        <v>732.66666666666674</v>
      </c>
      <c r="T19" s="72">
        <v>24</v>
      </c>
      <c r="U19" s="71">
        <f t="shared" si="4"/>
        <v>30.527777777777782</v>
      </c>
      <c r="V19" s="71">
        <v>30.53</v>
      </c>
      <c r="W19" s="71">
        <v>30.53</v>
      </c>
      <c r="X19" s="71">
        <v>30.53</v>
      </c>
      <c r="Y19" s="71">
        <v>30.53</v>
      </c>
      <c r="Z19" s="71">
        <v>30.53</v>
      </c>
      <c r="AA19" s="71">
        <v>30.53</v>
      </c>
      <c r="AB19" s="71">
        <v>30.53</v>
      </c>
      <c r="AC19" s="71">
        <v>30.53</v>
      </c>
      <c r="AD19" s="71">
        <v>30.53</v>
      </c>
      <c r="AE19" s="71">
        <v>30.53</v>
      </c>
      <c r="AF19" s="71">
        <v>30.53</v>
      </c>
      <c r="AG19" s="71">
        <f t="shared" si="5"/>
        <v>366.35777777777776</v>
      </c>
      <c r="AH19" s="172">
        <f t="shared" si="6"/>
        <v>366.30888888888899</v>
      </c>
      <c r="AI19" s="172">
        <f t="shared" si="7"/>
        <v>152.65</v>
      </c>
      <c r="AJ19" s="172">
        <f t="shared" si="8"/>
        <v>26.405395201050194</v>
      </c>
      <c r="AK19" s="71">
        <v>26.405395201050194</v>
      </c>
      <c r="AL19" s="71">
        <v>26.405395201050194</v>
      </c>
      <c r="AM19" s="71">
        <v>26.405395201050194</v>
      </c>
      <c r="AN19" s="71">
        <v>26.405395201050194</v>
      </c>
      <c r="AO19" s="86"/>
      <c r="AP19" s="71"/>
      <c r="AQ19" s="71">
        <f>SUM(AI19:AP19)</f>
        <v>284.67697600525094</v>
      </c>
      <c r="AR19" s="86">
        <f>AG19-AQ19</f>
        <v>81.68080177252682</v>
      </c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</row>
    <row r="20" spans="1:92">
      <c r="A20" s="181" t="s">
        <v>81</v>
      </c>
      <c r="B20" s="181" t="s">
        <v>111</v>
      </c>
      <c r="C20" s="55"/>
      <c r="D20" s="194"/>
      <c r="E20" s="191"/>
      <c r="F20" s="192"/>
      <c r="G20" s="11"/>
      <c r="H20" s="11"/>
      <c r="I20" s="275"/>
      <c r="J20" s="68"/>
      <c r="K20" s="68"/>
      <c r="L20" s="135"/>
      <c r="M20" s="66"/>
      <c r="N20" s="276"/>
      <c r="O20" s="99"/>
      <c r="P20" s="67"/>
      <c r="Q20" s="65"/>
      <c r="R20" s="68"/>
      <c r="S20" s="68"/>
      <c r="T20" s="68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88"/>
      <c r="AI20" s="88"/>
      <c r="AJ20" s="88"/>
      <c r="AK20" s="65"/>
      <c r="AL20" s="65"/>
      <c r="AM20" s="65"/>
      <c r="AN20" s="65"/>
      <c r="AO20" s="87"/>
      <c r="AP20" s="65"/>
      <c r="AQ20" s="65"/>
      <c r="AR20" s="87"/>
    </row>
    <row r="21" spans="1:92">
      <c r="A21" s="181" t="s">
        <v>103</v>
      </c>
      <c r="B21" s="121"/>
      <c r="C21" s="55"/>
      <c r="D21" s="194"/>
      <c r="E21" s="191"/>
      <c r="F21" s="192"/>
      <c r="G21" s="11"/>
      <c r="H21" s="11"/>
      <c r="I21" s="275"/>
      <c r="J21" s="68"/>
      <c r="K21" s="68"/>
      <c r="L21" s="135"/>
      <c r="M21" s="66"/>
      <c r="N21" s="276"/>
      <c r="O21" s="99"/>
      <c r="P21" s="67"/>
      <c r="Q21" s="65"/>
      <c r="R21" s="68"/>
      <c r="S21" s="68"/>
      <c r="T21" s="68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88"/>
      <c r="AI21" s="88"/>
      <c r="AJ21" s="88"/>
      <c r="AK21" s="65"/>
      <c r="AL21" s="65"/>
      <c r="AM21" s="65"/>
      <c r="AN21" s="65"/>
      <c r="AO21" s="87"/>
      <c r="AP21" s="65"/>
      <c r="AQ21" s="65"/>
      <c r="AR21" s="87"/>
    </row>
    <row r="22" spans="1:92" s="248" customFormat="1">
      <c r="A22" s="205" t="s">
        <v>229</v>
      </c>
      <c r="B22" s="122" t="s">
        <v>230</v>
      </c>
      <c r="C22" s="51" t="s">
        <v>220</v>
      </c>
      <c r="D22" s="201">
        <v>120</v>
      </c>
      <c r="E22" s="203">
        <v>0.1</v>
      </c>
      <c r="F22" s="198">
        <v>38040</v>
      </c>
      <c r="G22" s="204" t="s">
        <v>231</v>
      </c>
      <c r="H22" s="204">
        <v>1609.6</v>
      </c>
      <c r="I22" s="54">
        <v>118</v>
      </c>
      <c r="J22" s="144">
        <v>120</v>
      </c>
      <c r="K22" s="72">
        <f t="shared" ref="K22:K23" si="10">J22-I22</f>
        <v>2</v>
      </c>
      <c r="L22" s="134">
        <f>((H22*E22)/12)*I22</f>
        <v>1582.7733333333333</v>
      </c>
      <c r="M22" s="70">
        <f t="shared" ref="M22:M23" si="11">H22-L22</f>
        <v>26.826666666666597</v>
      </c>
      <c r="N22" s="274">
        <v>115.958</v>
      </c>
      <c r="O22" s="98">
        <v>107.661</v>
      </c>
      <c r="P22" s="69">
        <f>N22/O22</f>
        <v>1.0770659756086234</v>
      </c>
      <c r="Q22" s="71">
        <f t="shared" ref="Q22:Q23" si="12">M22*P22</f>
        <v>28.894089905660596</v>
      </c>
      <c r="R22" s="144">
        <v>120</v>
      </c>
      <c r="S22" s="71">
        <f t="shared" ref="S22:S23" si="13">H22/R22*T22</f>
        <v>295.09333333333331</v>
      </c>
      <c r="T22" s="72">
        <v>22</v>
      </c>
      <c r="U22" s="71">
        <f t="shared" ref="U22:U23" si="14">S22/T22</f>
        <v>13.413333333333332</v>
      </c>
      <c r="V22" s="71">
        <f>(($H22*E22)/12)</f>
        <v>13.413333333333334</v>
      </c>
      <c r="W22" s="71">
        <f>(($H22*E22)/12)</f>
        <v>13.413333333333334</v>
      </c>
      <c r="X22" s="71">
        <f>(($H22*E22)/12)</f>
        <v>13.413333333333334</v>
      </c>
      <c r="Y22" s="71">
        <f>(($H22*E22)/12)</f>
        <v>13.413333333333334</v>
      </c>
      <c r="Z22" s="71">
        <f>(($H22*E22)/12)</f>
        <v>13.413333333333334</v>
      </c>
      <c r="AA22" s="71">
        <v>13.41</v>
      </c>
      <c r="AB22" s="71">
        <v>13.41</v>
      </c>
      <c r="AC22" s="71">
        <v>13.41</v>
      </c>
      <c r="AD22" s="71">
        <v>13.41</v>
      </c>
      <c r="AE22" s="71">
        <v>13.41</v>
      </c>
      <c r="AF22" s="71">
        <v>13.41</v>
      </c>
      <c r="AG22" s="71">
        <f>SUM(U22:AF22)</f>
        <v>160.93999999999997</v>
      </c>
      <c r="AH22" s="172">
        <f t="shared" ref="AH22" si="15">S22-AG22</f>
        <v>134.15333333333334</v>
      </c>
      <c r="AI22" s="172">
        <f t="shared" ref="AI22:AI23" si="16">AF22*5</f>
        <v>67.05</v>
      </c>
      <c r="AJ22" s="172">
        <f>AF22*P22</f>
        <v>14.44345473291164</v>
      </c>
      <c r="AK22" s="71">
        <v>14.44345473291164</v>
      </c>
      <c r="AL22" s="71">
        <v>14.44345473291164</v>
      </c>
      <c r="AM22" s="71">
        <v>14.44345473291164</v>
      </c>
      <c r="AN22" s="71">
        <v>14.44345473291164</v>
      </c>
      <c r="AO22" s="86"/>
      <c r="AP22" s="71"/>
      <c r="AQ22" s="71">
        <f>SUM(AI22:AP22)</f>
        <v>139.26727366455822</v>
      </c>
      <c r="AR22" s="86">
        <f>AG22-AQ22</f>
        <v>21.672726335441752</v>
      </c>
    </row>
    <row r="23" spans="1:92">
      <c r="A23" s="205" t="s">
        <v>232</v>
      </c>
      <c r="B23" s="122" t="s">
        <v>233</v>
      </c>
      <c r="C23" s="51" t="s">
        <v>220</v>
      </c>
      <c r="D23" s="201">
        <v>120</v>
      </c>
      <c r="E23" s="203">
        <v>0.1</v>
      </c>
      <c r="F23" s="198">
        <v>34700</v>
      </c>
      <c r="G23" s="204" t="s">
        <v>225</v>
      </c>
      <c r="H23" s="204">
        <v>1500</v>
      </c>
      <c r="I23" s="273">
        <v>228</v>
      </c>
      <c r="J23" s="144">
        <v>120</v>
      </c>
      <c r="K23" s="72">
        <f t="shared" si="10"/>
        <v>-108</v>
      </c>
      <c r="L23" s="134">
        <f>((H23*E23)/12)*I23</f>
        <v>2850</v>
      </c>
      <c r="M23" s="70">
        <f t="shared" si="11"/>
        <v>-1350</v>
      </c>
      <c r="N23" s="274">
        <v>115.958</v>
      </c>
      <c r="O23" s="98">
        <v>29.681999999999999</v>
      </c>
      <c r="P23" s="69">
        <f>N23/O23</f>
        <v>3.9066774476113473</v>
      </c>
      <c r="Q23" s="71">
        <f t="shared" si="12"/>
        <v>-5274.0145542753189</v>
      </c>
      <c r="R23" s="144">
        <v>120</v>
      </c>
      <c r="S23" s="71">
        <f t="shared" si="13"/>
        <v>300</v>
      </c>
      <c r="T23" s="72">
        <v>24</v>
      </c>
      <c r="U23" s="71">
        <f t="shared" si="14"/>
        <v>12.5</v>
      </c>
      <c r="V23" s="71">
        <v>12.5</v>
      </c>
      <c r="W23" s="71">
        <v>12.5</v>
      </c>
      <c r="X23" s="71">
        <v>12.5</v>
      </c>
      <c r="Y23" s="71">
        <v>12.5</v>
      </c>
      <c r="Z23" s="71">
        <v>12.5</v>
      </c>
      <c r="AA23" s="71">
        <v>12.5</v>
      </c>
      <c r="AB23" s="71">
        <v>12.5</v>
      </c>
      <c r="AC23" s="71">
        <v>12.5</v>
      </c>
      <c r="AD23" s="71">
        <v>12.5</v>
      </c>
      <c r="AE23" s="71">
        <v>12.5</v>
      </c>
      <c r="AF23" s="71">
        <v>12.5</v>
      </c>
      <c r="AG23" s="71">
        <f>SUM(U23:AF23)</f>
        <v>150</v>
      </c>
      <c r="AH23" s="172">
        <f>S23-AG23</f>
        <v>150</v>
      </c>
      <c r="AI23" s="172">
        <f t="shared" si="16"/>
        <v>62.5</v>
      </c>
      <c r="AJ23" s="172">
        <f>AF23*P23</f>
        <v>48.833468095141839</v>
      </c>
      <c r="AK23" s="71">
        <v>48.833468095141839</v>
      </c>
      <c r="AL23" s="71">
        <v>48.833468095141839</v>
      </c>
      <c r="AM23" s="71">
        <v>0</v>
      </c>
      <c r="AN23" s="71">
        <v>0</v>
      </c>
      <c r="AO23" s="86"/>
      <c r="AP23" s="71"/>
      <c r="AQ23" s="71">
        <f>SUM(AI23:AP23)</f>
        <v>209.00040428542553</v>
      </c>
      <c r="AR23" s="86">
        <v>1</v>
      </c>
    </row>
    <row r="24" spans="1:92">
      <c r="A24" s="181" t="s">
        <v>81</v>
      </c>
      <c r="B24" s="181" t="s">
        <v>110</v>
      </c>
      <c r="C24" s="55"/>
      <c r="D24" s="194"/>
      <c r="E24" s="191"/>
      <c r="F24" s="192"/>
      <c r="G24" s="11"/>
      <c r="H24" s="11"/>
      <c r="I24" s="275"/>
      <c r="J24" s="68"/>
      <c r="K24" s="68"/>
      <c r="L24" s="135"/>
      <c r="M24" s="66"/>
      <c r="N24" s="276"/>
      <c r="O24" s="276"/>
      <c r="P24" s="67"/>
      <c r="Q24" s="65"/>
      <c r="R24" s="68"/>
      <c r="S24" s="68"/>
      <c r="T24" s="68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88"/>
      <c r="AI24" s="88"/>
      <c r="AJ24" s="88"/>
      <c r="AK24" s="65"/>
      <c r="AL24" s="65"/>
      <c r="AM24" s="65"/>
      <c r="AN24" s="65"/>
      <c r="AO24" s="87"/>
      <c r="AP24" s="65"/>
      <c r="AQ24" s="65"/>
      <c r="AR24" s="87"/>
    </row>
    <row r="25" spans="1:92">
      <c r="A25" s="181" t="s">
        <v>98</v>
      </c>
      <c r="B25" s="121"/>
      <c r="C25" s="55"/>
      <c r="D25" s="194"/>
      <c r="E25" s="191"/>
      <c r="F25" s="192"/>
      <c r="G25" s="11"/>
      <c r="H25" s="11"/>
      <c r="I25" s="275"/>
      <c r="J25" s="68"/>
      <c r="K25" s="68"/>
      <c r="L25" s="135"/>
      <c r="M25" s="66"/>
      <c r="N25" s="276"/>
      <c r="O25" s="276"/>
      <c r="P25" s="67"/>
      <c r="Q25" s="65"/>
      <c r="R25" s="68"/>
      <c r="S25" s="68"/>
      <c r="T25" s="68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88"/>
      <c r="AI25" s="88"/>
      <c r="AJ25" s="88"/>
      <c r="AK25" s="65"/>
      <c r="AL25" s="65"/>
      <c r="AM25" s="65"/>
      <c r="AN25" s="65"/>
      <c r="AO25" s="87"/>
      <c r="AP25" s="65"/>
      <c r="AQ25" s="65"/>
      <c r="AR25" s="87"/>
    </row>
    <row r="26" spans="1:92">
      <c r="A26" s="205" t="s">
        <v>234</v>
      </c>
      <c r="B26" s="122" t="s">
        <v>235</v>
      </c>
      <c r="C26" s="51" t="s">
        <v>220</v>
      </c>
      <c r="D26" s="201">
        <v>36</v>
      </c>
      <c r="E26" s="203">
        <v>0.33329999999999999</v>
      </c>
      <c r="F26" s="198">
        <v>39700</v>
      </c>
      <c r="G26" s="204" t="s">
        <v>236</v>
      </c>
      <c r="H26" s="204">
        <v>3378.44</v>
      </c>
      <c r="I26" s="201">
        <v>63</v>
      </c>
      <c r="J26" s="144">
        <v>36</v>
      </c>
      <c r="K26" s="72">
        <f t="shared" ref="K26" si="17">J26-I26</f>
        <v>-27</v>
      </c>
      <c r="L26" s="134">
        <f>((H26*E26)/12)*I26</f>
        <v>5911.6787729999996</v>
      </c>
      <c r="M26" s="70">
        <f t="shared" ref="M26" si="18">H26-L26</f>
        <v>-2533.2387729999996</v>
      </c>
      <c r="N26" s="274">
        <v>115.958</v>
      </c>
      <c r="O26" s="274">
        <v>130.459</v>
      </c>
      <c r="P26" s="69">
        <f>N26/O26</f>
        <v>0.88884630420285293</v>
      </c>
      <c r="Q26" s="71">
        <f t="shared" ref="Q26" si="19">M26*P26</f>
        <v>-2251.6599210444197</v>
      </c>
      <c r="R26" s="144">
        <v>120</v>
      </c>
      <c r="S26" s="71">
        <f t="shared" ref="S26" si="20">H26/R26*T26</f>
        <v>675.68799999999999</v>
      </c>
      <c r="T26" s="72">
        <v>24</v>
      </c>
      <c r="U26" s="71">
        <f t="shared" ref="U26" si="21">S26/T26</f>
        <v>28.153666666666666</v>
      </c>
      <c r="V26" s="71">
        <v>28.15</v>
      </c>
      <c r="W26" s="71">
        <v>28.15</v>
      </c>
      <c r="X26" s="71">
        <v>28.15</v>
      </c>
      <c r="Y26" s="71">
        <v>28.15</v>
      </c>
      <c r="Z26" s="71">
        <v>28.15</v>
      </c>
      <c r="AA26" s="71">
        <v>28.15</v>
      </c>
      <c r="AB26" s="71">
        <v>28.15</v>
      </c>
      <c r="AC26" s="71">
        <v>28.15</v>
      </c>
      <c r="AD26" s="71">
        <v>28.15</v>
      </c>
      <c r="AE26" s="71">
        <v>28.15</v>
      </c>
      <c r="AF26" s="71">
        <v>28.15</v>
      </c>
      <c r="AG26" s="71">
        <f t="shared" ref="AG26" si="22">SUM(U26:AF26)</f>
        <v>337.80366666666663</v>
      </c>
      <c r="AH26" s="172">
        <f t="shared" ref="AH26" si="23">S26-AG26</f>
        <v>337.88433333333336</v>
      </c>
      <c r="AI26" s="172">
        <f>AF26*5</f>
        <v>140.75</v>
      </c>
      <c r="AJ26" s="172">
        <f>AF26*P26</f>
        <v>25.021023463310307</v>
      </c>
      <c r="AK26" s="71">
        <v>25.021023463310307</v>
      </c>
      <c r="AL26" s="71">
        <v>25.021023463310307</v>
      </c>
      <c r="AM26" s="71">
        <v>25.021023463310307</v>
      </c>
      <c r="AN26" s="71">
        <v>25.021023463310307</v>
      </c>
      <c r="AO26" s="86"/>
      <c r="AP26" s="71"/>
      <c r="AQ26" s="71">
        <f>SUM(AI26:AP26)</f>
        <v>265.85511731655157</v>
      </c>
      <c r="AR26" s="86">
        <f>AG26-AQ26</f>
        <v>71.948549350115059</v>
      </c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</row>
    <row r="27" spans="1:92" s="248" customFormat="1" ht="13.5">
      <c r="A27" s="181" t="s">
        <v>237</v>
      </c>
      <c r="B27" s="181" t="s">
        <v>25</v>
      </c>
      <c r="C27" s="55"/>
      <c r="D27" s="194"/>
      <c r="E27" s="37"/>
      <c r="F27" s="16"/>
      <c r="G27" s="278"/>
      <c r="H27" s="278"/>
      <c r="I27" s="57"/>
      <c r="J27" s="68"/>
      <c r="K27" s="68"/>
      <c r="L27" s="135"/>
      <c r="M27" s="66"/>
      <c r="N27" s="276"/>
      <c r="O27" s="276"/>
      <c r="P27" s="67"/>
      <c r="Q27" s="65"/>
      <c r="R27" s="68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2"/>
      <c r="AI27" s="12"/>
      <c r="AJ27" s="12"/>
      <c r="AK27" s="157"/>
      <c r="AL27" s="157"/>
      <c r="AM27" s="157"/>
      <c r="AN27" s="157"/>
      <c r="AO27" s="157"/>
      <c r="AP27" s="157"/>
      <c r="AQ27" s="157"/>
      <c r="AR27" s="157"/>
    </row>
    <row r="28" spans="1:92" s="248" customFormat="1" ht="13.5">
      <c r="A28" s="181" t="s">
        <v>238</v>
      </c>
      <c r="B28" s="202"/>
      <c r="C28" s="55"/>
      <c r="D28" s="194"/>
      <c r="E28" s="37"/>
      <c r="F28" s="16"/>
      <c r="G28" s="278"/>
      <c r="H28" s="278"/>
      <c r="I28" s="275"/>
      <c r="J28" s="68"/>
      <c r="K28" s="68"/>
      <c r="L28" s="135"/>
      <c r="M28" s="66"/>
      <c r="N28" s="276"/>
      <c r="O28" s="276"/>
      <c r="P28" s="67"/>
      <c r="Q28" s="65"/>
      <c r="R28" s="68"/>
      <c r="S28" s="65"/>
      <c r="T28" s="68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88"/>
      <c r="AI28" s="88"/>
      <c r="AJ28" s="88"/>
      <c r="AK28" s="65"/>
      <c r="AL28" s="65"/>
      <c r="AM28" s="65"/>
      <c r="AN28" s="65"/>
      <c r="AO28" s="87"/>
      <c r="AP28" s="65"/>
      <c r="AQ28" s="65"/>
      <c r="AR28" s="87"/>
    </row>
    <row r="29" spans="1:92">
      <c r="A29" s="205" t="s">
        <v>239</v>
      </c>
      <c r="B29" s="122" t="s">
        <v>240</v>
      </c>
      <c r="C29" s="51" t="s">
        <v>220</v>
      </c>
      <c r="D29" s="201">
        <v>36</v>
      </c>
      <c r="E29" s="203">
        <v>0.33329999999999999</v>
      </c>
      <c r="F29" s="198">
        <v>39895</v>
      </c>
      <c r="G29" s="204" t="s">
        <v>241</v>
      </c>
      <c r="H29" s="204">
        <v>1490</v>
      </c>
      <c r="I29" s="273">
        <v>57</v>
      </c>
      <c r="J29" s="144">
        <v>36</v>
      </c>
      <c r="K29" s="72">
        <f t="shared" ref="K29:K30" si="24">J29-I29</f>
        <v>-21</v>
      </c>
      <c r="L29" s="134">
        <f>((H29*E29)/12)*I29</f>
        <v>2358.93075</v>
      </c>
      <c r="M29" s="70">
        <f t="shared" ref="M29:M30" si="25">H29-L29</f>
        <v>-868.93074999999999</v>
      </c>
      <c r="N29" s="274">
        <v>115.958</v>
      </c>
      <c r="O29" s="274">
        <v>135.13999999999999</v>
      </c>
      <c r="P29" s="69">
        <f>N29/O29</f>
        <v>0.85805830990084364</v>
      </c>
      <c r="Q29" s="71">
        <f t="shared" ref="Q29:Q30" si="26">M29*P29</f>
        <v>-745.59325076587243</v>
      </c>
      <c r="R29" s="144">
        <v>120</v>
      </c>
      <c r="S29" s="71">
        <f>H29/R29*T29</f>
        <v>298</v>
      </c>
      <c r="T29" s="72">
        <v>24</v>
      </c>
      <c r="U29" s="71">
        <f t="shared" ref="U29:U30" si="27">S29/T29</f>
        <v>12.416666666666666</v>
      </c>
      <c r="V29" s="71">
        <v>12.42</v>
      </c>
      <c r="W29" s="71">
        <v>12.42</v>
      </c>
      <c r="X29" s="71">
        <v>12.42</v>
      </c>
      <c r="Y29" s="71">
        <v>12.42</v>
      </c>
      <c r="Z29" s="71">
        <v>12.42</v>
      </c>
      <c r="AA29" s="71">
        <v>12.42</v>
      </c>
      <c r="AB29" s="71">
        <v>12.42</v>
      </c>
      <c r="AC29" s="71">
        <v>12.42</v>
      </c>
      <c r="AD29" s="71">
        <v>12.42</v>
      </c>
      <c r="AE29" s="71">
        <v>12.42</v>
      </c>
      <c r="AF29" s="71">
        <v>12.42</v>
      </c>
      <c r="AG29" s="71">
        <f t="shared" ref="AG29" si="28">SUM(U29:AF29)</f>
        <v>149.03666666666666</v>
      </c>
      <c r="AH29" s="172">
        <f t="shared" ref="AH29:AH30" si="29">S29-AG29</f>
        <v>148.96333333333334</v>
      </c>
      <c r="AI29" s="172">
        <f t="shared" ref="AI29:AI30" si="30">AF29*5</f>
        <v>62.1</v>
      </c>
      <c r="AJ29" s="172">
        <f t="shared" ref="AJ29:AJ30" si="31">AF29*P29</f>
        <v>10.657084208968477</v>
      </c>
      <c r="AK29" s="71">
        <v>10.657084208968477</v>
      </c>
      <c r="AL29" s="71">
        <v>10.657084208968477</v>
      </c>
      <c r="AM29" s="71">
        <v>10.657084208968477</v>
      </c>
      <c r="AN29" s="71">
        <v>10.657084208968477</v>
      </c>
      <c r="AO29" s="86"/>
      <c r="AP29" s="71"/>
      <c r="AQ29" s="71">
        <f>SUM(AI29:AP29)</f>
        <v>115.38542104484242</v>
      </c>
      <c r="AR29" s="86">
        <f>AG29-AQ29</f>
        <v>33.651245621824245</v>
      </c>
    </row>
    <row r="30" spans="1:92">
      <c r="A30" s="205" t="s">
        <v>242</v>
      </c>
      <c r="B30" s="122" t="s">
        <v>243</v>
      </c>
      <c r="C30" s="51" t="s">
        <v>220</v>
      </c>
      <c r="D30" s="201">
        <v>36</v>
      </c>
      <c r="E30" s="203">
        <v>0.33329999999999999</v>
      </c>
      <c r="F30" s="198">
        <v>39895</v>
      </c>
      <c r="G30" s="204" t="s">
        <v>241</v>
      </c>
      <c r="H30" s="204">
        <v>1649</v>
      </c>
      <c r="I30" s="273">
        <v>57</v>
      </c>
      <c r="J30" s="144">
        <v>36</v>
      </c>
      <c r="K30" s="72">
        <f t="shared" si="24"/>
        <v>-21</v>
      </c>
      <c r="L30" s="134">
        <f>((H30*E30)/12)*I30</f>
        <v>2610.6555749999998</v>
      </c>
      <c r="M30" s="70">
        <f t="shared" si="25"/>
        <v>-961.65557499999977</v>
      </c>
      <c r="N30" s="274">
        <v>115.958</v>
      </c>
      <c r="O30" s="274">
        <v>135.13999999999999</v>
      </c>
      <c r="P30" s="69">
        <f>N30/O30</f>
        <v>0.85805830990084364</v>
      </c>
      <c r="Q30" s="71">
        <f t="shared" si="26"/>
        <v>-825.15655739122383</v>
      </c>
      <c r="R30" s="144">
        <v>120</v>
      </c>
      <c r="S30" s="71">
        <f t="shared" ref="S30" si="32">H30/R30*T30</f>
        <v>329.8</v>
      </c>
      <c r="T30" s="72">
        <v>24</v>
      </c>
      <c r="U30" s="71">
        <f t="shared" si="27"/>
        <v>13.741666666666667</v>
      </c>
      <c r="V30" s="71">
        <v>13.74</v>
      </c>
      <c r="W30" s="71">
        <v>13.74</v>
      </c>
      <c r="X30" s="71">
        <v>13.74</v>
      </c>
      <c r="Y30" s="71">
        <v>13.74</v>
      </c>
      <c r="Z30" s="71">
        <v>13.74</v>
      </c>
      <c r="AA30" s="71">
        <v>13.74</v>
      </c>
      <c r="AB30" s="71">
        <v>13.74</v>
      </c>
      <c r="AC30" s="71">
        <v>13.74</v>
      </c>
      <c r="AD30" s="71">
        <v>13.74</v>
      </c>
      <c r="AE30" s="71">
        <v>13.74</v>
      </c>
      <c r="AF30" s="71">
        <v>13.74</v>
      </c>
      <c r="AG30" s="71">
        <f>SUM(U30:AF30)</f>
        <v>164.88166666666666</v>
      </c>
      <c r="AH30" s="172">
        <f t="shared" si="29"/>
        <v>164.91833333333335</v>
      </c>
      <c r="AI30" s="172">
        <f t="shared" si="30"/>
        <v>68.7</v>
      </c>
      <c r="AJ30" s="172">
        <f t="shared" si="31"/>
        <v>11.789721178037592</v>
      </c>
      <c r="AK30" s="71">
        <v>11.789721178037592</v>
      </c>
      <c r="AL30" s="71">
        <v>11.789721178037592</v>
      </c>
      <c r="AM30" s="71">
        <v>11.789721178037592</v>
      </c>
      <c r="AN30" s="71">
        <v>11.789721178037592</v>
      </c>
      <c r="AO30" s="86"/>
      <c r="AP30" s="71"/>
      <c r="AQ30" s="71">
        <f>SUM(AI30:AP30)</f>
        <v>127.64860589018798</v>
      </c>
      <c r="AR30" s="86">
        <f>AG30-AQ30</f>
        <v>37.233060776478681</v>
      </c>
    </row>
    <row r="31" spans="1:92" ht="13.5">
      <c r="A31" s="181" t="s">
        <v>237</v>
      </c>
      <c r="B31" s="181" t="s">
        <v>244</v>
      </c>
      <c r="C31" s="193"/>
      <c r="D31" s="194"/>
      <c r="E31" s="37"/>
      <c r="F31" s="16"/>
      <c r="G31" s="278"/>
      <c r="H31" s="278"/>
      <c r="I31" s="194"/>
      <c r="J31" s="12"/>
      <c r="K31" s="12"/>
      <c r="L31" s="11"/>
      <c r="M31" s="75"/>
      <c r="N31" s="277"/>
      <c r="O31" s="277"/>
      <c r="P31" s="76"/>
      <c r="Q31" s="74"/>
      <c r="R31" s="12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2"/>
      <c r="AI31" s="12"/>
      <c r="AJ31" s="12"/>
      <c r="AK31" s="157"/>
      <c r="AL31" s="157"/>
      <c r="AM31" s="157"/>
      <c r="AN31" s="157"/>
      <c r="AO31" s="157"/>
      <c r="AP31" s="157"/>
      <c r="AQ31" s="157"/>
      <c r="AR31" s="157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</row>
    <row r="32" spans="1:92" s="248" customFormat="1" ht="13.5">
      <c r="A32" s="181" t="s">
        <v>245</v>
      </c>
      <c r="B32" s="202"/>
      <c r="C32" s="55"/>
      <c r="D32" s="194"/>
      <c r="E32" s="37"/>
      <c r="F32" s="16"/>
      <c r="G32" s="278"/>
      <c r="H32" s="278"/>
      <c r="I32" s="57"/>
      <c r="J32" s="68"/>
      <c r="K32" s="68"/>
      <c r="L32" s="135"/>
      <c r="M32" s="66"/>
      <c r="N32" s="276"/>
      <c r="O32" s="276"/>
      <c r="P32" s="67"/>
      <c r="Q32" s="65"/>
      <c r="R32" s="68"/>
      <c r="S32" s="68"/>
      <c r="T32" s="68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88"/>
      <c r="AI32" s="88"/>
      <c r="AJ32" s="88"/>
      <c r="AK32" s="65"/>
      <c r="AL32" s="65"/>
      <c r="AM32" s="65"/>
      <c r="AN32" s="65"/>
      <c r="AO32" s="87"/>
      <c r="AP32" s="65"/>
      <c r="AQ32" s="65"/>
      <c r="AR32" s="87"/>
    </row>
    <row r="33" spans="1:44">
      <c r="A33" s="205" t="s">
        <v>246</v>
      </c>
      <c r="B33" s="122" t="s">
        <v>247</v>
      </c>
      <c r="C33" s="51" t="s">
        <v>220</v>
      </c>
      <c r="D33" s="201">
        <v>36</v>
      </c>
      <c r="E33" s="203">
        <v>0.33329999999999999</v>
      </c>
      <c r="F33" s="198">
        <v>39895</v>
      </c>
      <c r="G33" s="204" t="s">
        <v>241</v>
      </c>
      <c r="H33" s="204">
        <v>5274.29</v>
      </c>
      <c r="I33" s="273">
        <v>57</v>
      </c>
      <c r="J33" s="144">
        <v>36</v>
      </c>
      <c r="K33" s="72">
        <f t="shared" ref="K33" si="33">J33-I33</f>
        <v>-21</v>
      </c>
      <c r="L33" s="134">
        <f>((H33*E33)/12)*I33</f>
        <v>8350.1240707500001</v>
      </c>
      <c r="M33" s="70">
        <f t="shared" ref="M33" si="34">H33-L33</f>
        <v>-3075.8340707500001</v>
      </c>
      <c r="N33" s="274">
        <v>115.958</v>
      </c>
      <c r="O33" s="274">
        <v>135.13999999999999</v>
      </c>
      <c r="P33" s="69">
        <f>N33/O33</f>
        <v>0.85805830990084364</v>
      </c>
      <c r="Q33" s="71">
        <f t="shared" ref="Q33" si="35">M33*P33</f>
        <v>-2639.244984283177</v>
      </c>
      <c r="R33" s="144">
        <v>120</v>
      </c>
      <c r="S33" s="71">
        <f t="shared" ref="S33" si="36">H33/R33*T33</f>
        <v>1054.8579999999999</v>
      </c>
      <c r="T33" s="72">
        <v>24</v>
      </c>
      <c r="U33" s="71">
        <f t="shared" ref="U33" si="37">S33/T33</f>
        <v>43.952416666666664</v>
      </c>
      <c r="V33" s="71">
        <v>43.95</v>
      </c>
      <c r="W33" s="71">
        <v>43.95</v>
      </c>
      <c r="X33" s="71">
        <v>43.95</v>
      </c>
      <c r="Y33" s="71">
        <v>43.95</v>
      </c>
      <c r="Z33" s="71">
        <v>43.95</v>
      </c>
      <c r="AA33" s="71">
        <v>43.95</v>
      </c>
      <c r="AB33" s="71">
        <v>43.95</v>
      </c>
      <c r="AC33" s="71">
        <v>43.95</v>
      </c>
      <c r="AD33" s="71">
        <v>43.95</v>
      </c>
      <c r="AE33" s="71">
        <v>43.95</v>
      </c>
      <c r="AF33" s="71">
        <v>43.95</v>
      </c>
      <c r="AG33" s="71">
        <f>SUM(U33:AF33)</f>
        <v>527.40241666666657</v>
      </c>
      <c r="AH33" s="172">
        <f t="shared" ref="AH33" si="38">S33-AG33</f>
        <v>527.45558333333338</v>
      </c>
      <c r="AI33" s="172">
        <f>AF33*5</f>
        <v>219.75</v>
      </c>
      <c r="AJ33" s="172">
        <f>AF33*P33</f>
        <v>37.71166272014208</v>
      </c>
      <c r="AK33" s="71">
        <v>37.71166272014208</v>
      </c>
      <c r="AL33" s="71">
        <v>37.71166272014208</v>
      </c>
      <c r="AM33" s="71">
        <v>37.71166272014208</v>
      </c>
      <c r="AN33" s="71">
        <v>37.71166272014208</v>
      </c>
      <c r="AO33" s="86"/>
      <c r="AP33" s="71"/>
      <c r="AQ33" s="71">
        <f>SUM(AI33:AP33)</f>
        <v>408.30831360071051</v>
      </c>
      <c r="AR33" s="86">
        <f>AG33-AQ33</f>
        <v>119.09410306595606</v>
      </c>
    </row>
    <row r="34" spans="1:44" ht="13.5">
      <c r="A34" s="181" t="s">
        <v>237</v>
      </c>
      <c r="B34" s="181" t="s">
        <v>110</v>
      </c>
      <c r="C34" s="55"/>
      <c r="D34" s="194"/>
      <c r="E34" s="37"/>
      <c r="F34" s="16"/>
      <c r="G34" s="278"/>
      <c r="H34" s="278"/>
      <c r="I34" s="275"/>
      <c r="J34" s="68"/>
      <c r="K34" s="68"/>
      <c r="L34" s="135"/>
      <c r="M34" s="66"/>
      <c r="N34" s="276"/>
      <c r="O34" s="276"/>
      <c r="P34" s="67"/>
      <c r="Q34" s="65"/>
      <c r="R34" s="68"/>
      <c r="S34" s="68"/>
      <c r="T34" s="68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88"/>
      <c r="AI34" s="88"/>
      <c r="AJ34" s="88"/>
      <c r="AK34" s="65"/>
      <c r="AL34" s="65"/>
      <c r="AM34" s="65"/>
      <c r="AN34" s="65"/>
      <c r="AO34" s="87"/>
      <c r="AP34" s="65"/>
      <c r="AQ34" s="65"/>
      <c r="AR34" s="87"/>
    </row>
    <row r="35" spans="1:44" ht="13.5">
      <c r="A35" s="181" t="s">
        <v>248</v>
      </c>
      <c r="B35" s="202"/>
      <c r="C35" s="55"/>
      <c r="D35" s="194"/>
      <c r="E35" s="37"/>
      <c r="F35" s="16"/>
      <c r="G35" s="278"/>
      <c r="H35" s="278"/>
      <c r="I35" s="275"/>
      <c r="J35" s="68"/>
      <c r="K35" s="68"/>
      <c r="L35" s="135"/>
      <c r="M35" s="66"/>
      <c r="N35" s="276"/>
      <c r="O35" s="276"/>
      <c r="P35" s="67"/>
      <c r="Q35" s="65"/>
      <c r="R35" s="68"/>
      <c r="S35" s="68"/>
      <c r="T35" s="68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88"/>
      <c r="AI35" s="88"/>
      <c r="AJ35" s="88"/>
      <c r="AK35" s="65"/>
      <c r="AL35" s="65"/>
      <c r="AM35" s="65"/>
      <c r="AN35" s="65"/>
      <c r="AO35" s="87"/>
      <c r="AP35" s="65"/>
      <c r="AQ35" s="65"/>
      <c r="AR35" s="87"/>
    </row>
    <row r="36" spans="1:44" s="248" customFormat="1">
      <c r="A36" s="205" t="s">
        <v>250</v>
      </c>
      <c r="B36" s="122" t="s">
        <v>249</v>
      </c>
      <c r="C36" s="51" t="s">
        <v>220</v>
      </c>
      <c r="D36" s="201">
        <v>36</v>
      </c>
      <c r="E36" s="203">
        <v>0.33329999999999999</v>
      </c>
      <c r="F36" s="198">
        <v>39895</v>
      </c>
      <c r="G36" s="204" t="s">
        <v>241</v>
      </c>
      <c r="H36" s="204">
        <v>799</v>
      </c>
      <c r="I36" s="54">
        <v>57</v>
      </c>
      <c r="J36" s="144">
        <v>36</v>
      </c>
      <c r="K36" s="72">
        <f t="shared" ref="K36" si="39">J36-I36</f>
        <v>-21</v>
      </c>
      <c r="L36" s="134">
        <f>((H36*E36)/12)*I36</f>
        <v>1264.9568249999998</v>
      </c>
      <c r="M36" s="70">
        <f t="shared" ref="M36" si="40">H36-L36</f>
        <v>-465.95682499999975</v>
      </c>
      <c r="N36" s="274">
        <v>115.958</v>
      </c>
      <c r="O36" s="274">
        <v>135.13999999999999</v>
      </c>
      <c r="P36" s="69">
        <f>N36/O36</f>
        <v>0.85805830990084364</v>
      </c>
      <c r="Q36" s="71">
        <f t="shared" ref="Q36" si="41">M36*P36</f>
        <v>-399.81812574626298</v>
      </c>
      <c r="R36" s="144">
        <v>120</v>
      </c>
      <c r="S36" s="71">
        <f t="shared" ref="S36" si="42">H36/R36*T36</f>
        <v>159.80000000000001</v>
      </c>
      <c r="T36" s="72">
        <v>24</v>
      </c>
      <c r="U36" s="71">
        <f t="shared" ref="U36" si="43">S36/T36</f>
        <v>6.6583333333333341</v>
      </c>
      <c r="V36" s="71">
        <v>6.66</v>
      </c>
      <c r="W36" s="71">
        <v>6.66</v>
      </c>
      <c r="X36" s="71">
        <v>6.66</v>
      </c>
      <c r="Y36" s="71">
        <v>6.66</v>
      </c>
      <c r="Z36" s="71">
        <v>6.66</v>
      </c>
      <c r="AA36" s="71">
        <v>6.66</v>
      </c>
      <c r="AB36" s="71">
        <v>6.66</v>
      </c>
      <c r="AC36" s="71">
        <v>6.66</v>
      </c>
      <c r="AD36" s="71">
        <v>6.66</v>
      </c>
      <c r="AE36" s="71">
        <v>6.66</v>
      </c>
      <c r="AF36" s="71">
        <v>6.66</v>
      </c>
      <c r="AG36" s="71">
        <f>SUM(U36:AF36)</f>
        <v>79.918333333333308</v>
      </c>
      <c r="AH36" s="172">
        <f t="shared" ref="AH36" si="44">S36-AG36</f>
        <v>79.881666666666703</v>
      </c>
      <c r="AI36" s="172">
        <f>AF36*5</f>
        <v>33.299999999999997</v>
      </c>
      <c r="AJ36" s="172">
        <f>AF36*P36</f>
        <v>5.7146683439396186</v>
      </c>
      <c r="AK36" s="71">
        <v>5.7146683439396186</v>
      </c>
      <c r="AL36" s="71">
        <v>5.7146683439396186</v>
      </c>
      <c r="AM36" s="71">
        <v>5.7146683439396186</v>
      </c>
      <c r="AN36" s="71">
        <v>5.7146683439396186</v>
      </c>
      <c r="AO36" s="86"/>
      <c r="AP36" s="71"/>
      <c r="AQ36" s="71">
        <f>SUM(AI36:AP36)</f>
        <v>61.873341719698104</v>
      </c>
      <c r="AR36" s="86">
        <f>AG36-AQ36</f>
        <v>18.044991613635204</v>
      </c>
    </row>
    <row r="37" spans="1:44">
      <c r="A37" s="279"/>
      <c r="B37" s="280"/>
      <c r="C37" s="281"/>
      <c r="D37" s="282"/>
      <c r="E37" s="283"/>
      <c r="F37" s="279"/>
      <c r="G37" s="284"/>
      <c r="H37" s="284"/>
      <c r="I37" s="282"/>
      <c r="J37" s="214"/>
      <c r="K37" s="214"/>
      <c r="L37" s="285"/>
      <c r="M37" s="286"/>
      <c r="N37" s="287"/>
      <c r="O37" s="288"/>
      <c r="P37" s="289"/>
      <c r="Q37" s="215"/>
      <c r="R37" s="214"/>
      <c r="S37" s="214"/>
      <c r="T37" s="214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90"/>
      <c r="AI37" s="290"/>
      <c r="AJ37" s="290"/>
      <c r="AK37" s="215"/>
      <c r="AL37" s="290"/>
      <c r="AM37" s="215"/>
      <c r="AN37" s="215">
        <f>SUM(AN16:AN36)</f>
        <v>193.31546283300051</v>
      </c>
      <c r="AO37" s="290"/>
      <c r="AP37" s="215"/>
      <c r="AQ37" s="215"/>
      <c r="AR37" s="290"/>
    </row>
    <row r="38" spans="1:44">
      <c r="C38" s="214"/>
      <c r="N38" s="291"/>
      <c r="AG38" s="292"/>
      <c r="AH38" s="292"/>
      <c r="AI38" s="292"/>
      <c r="AJ38" s="302">
        <f>SUM(AJ16:AJ37)</f>
        <v>242.14893092814236</v>
      </c>
      <c r="AK38" s="302"/>
      <c r="AL38" s="292"/>
      <c r="AO38" s="292"/>
      <c r="AQ38" s="292">
        <f>SUM(AQ16:AQ37)</f>
        <v>2257.3777184504283</v>
      </c>
      <c r="AR38" s="292">
        <f>SUM(AR16:AR37)</f>
        <v>548.96321361277501</v>
      </c>
    </row>
    <row r="39" spans="1:44">
      <c r="N39" s="291"/>
    </row>
    <row r="40" spans="1:44">
      <c r="A40" s="146" t="s">
        <v>178</v>
      </c>
      <c r="B40" s="293"/>
      <c r="C40" s="293"/>
      <c r="D40" s="294"/>
      <c r="E40" s="295"/>
      <c r="F40" s="296"/>
      <c r="G40" s="297"/>
      <c r="H40" s="297"/>
      <c r="I40" s="295"/>
      <c r="J40" s="293"/>
      <c r="K40" s="293"/>
      <c r="N40" s="291"/>
    </row>
    <row r="41" spans="1:44">
      <c r="N41" s="291"/>
      <c r="AH41" s="303"/>
      <c r="AI41" s="303"/>
      <c r="AJ41" s="303"/>
      <c r="AK41" s="304"/>
      <c r="AL41" s="303"/>
      <c r="AM41" s="304"/>
      <c r="AN41" s="304"/>
      <c r="AO41" s="303"/>
      <c r="AP41" s="304"/>
      <c r="AQ41" s="305"/>
    </row>
    <row r="1048032" spans="14:14">
      <c r="N1048032" s="289"/>
    </row>
  </sheetData>
  <mergeCells count="9">
    <mergeCell ref="R9:T10"/>
    <mergeCell ref="A11:A12"/>
    <mergeCell ref="B11:B12"/>
    <mergeCell ref="E11:E12"/>
    <mergeCell ref="F11:F12"/>
    <mergeCell ref="G11:G12"/>
    <mergeCell ref="H11:H12"/>
    <mergeCell ref="I11:I12"/>
    <mergeCell ref="L11:L12"/>
  </mergeCells>
  <pageMargins left="0.59055118110236227" right="0.19685039370078741" top="0.39370078740157483" bottom="0.39370078740157483" header="0.31496062992125984" footer="0.31496062992125984"/>
  <pageSetup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Y48"/>
  <sheetViews>
    <sheetView topLeftCell="G13" zoomScale="110" zoomScaleNormal="110" workbookViewId="0">
      <selection activeCell="P46" sqref="P46"/>
    </sheetView>
  </sheetViews>
  <sheetFormatPr baseColWidth="10" defaultRowHeight="12.75"/>
  <cols>
    <col min="1" max="1" width="27.5703125" customWidth="1"/>
    <col min="2" max="2" width="29.85546875" customWidth="1"/>
    <col min="3" max="3" width="16.5703125" customWidth="1"/>
    <col min="4" max="4" width="6.7109375" style="313" customWidth="1"/>
    <col min="5" max="5" width="7.42578125" style="26" customWidth="1"/>
    <col min="6" max="6" width="9.5703125" style="27" customWidth="1"/>
    <col min="7" max="7" width="8.42578125" style="164" customWidth="1"/>
    <col min="8" max="8" width="8.5703125" style="26" customWidth="1"/>
    <col min="9" max="10" width="8" customWidth="1"/>
    <col min="11" max="11" width="9.140625" style="132" customWidth="1"/>
    <col min="12" max="12" width="9" bestFit="1" customWidth="1"/>
    <col min="13" max="13" width="8.7109375" customWidth="1"/>
    <col min="14" max="14" width="8.7109375" style="94" customWidth="1"/>
    <col min="15" max="15" width="8.42578125" customWidth="1"/>
    <col min="16" max="16" width="11.28515625" customWidth="1"/>
    <col min="17" max="17" width="7.28515625" customWidth="1"/>
    <col min="18" max="18" width="8.42578125" customWidth="1"/>
    <col min="19" max="19" width="7.42578125" customWidth="1"/>
    <col min="20" max="31" width="7.7109375" hidden="1" customWidth="1"/>
    <col min="32" max="32" width="9.42578125" customWidth="1"/>
    <col min="33" max="33" width="10" style="82" customWidth="1"/>
    <col min="34" max="34" width="7.7109375" customWidth="1"/>
    <col min="35" max="35" width="6.85546875" hidden="1" customWidth="1"/>
    <col min="36" max="38" width="7.7109375" hidden="1" customWidth="1"/>
    <col min="39" max="39" width="7.7109375" customWidth="1"/>
    <col min="40" max="41" width="7.7109375" hidden="1" customWidth="1"/>
    <col min="42" max="42" width="10.7109375" customWidth="1"/>
    <col min="43" max="43" width="10.85546875" style="82" customWidth="1"/>
  </cols>
  <sheetData>
    <row r="1" spans="1:207">
      <c r="A1" s="112"/>
      <c r="B1" s="117" t="s">
        <v>27</v>
      </c>
      <c r="C1" s="112"/>
      <c r="D1" s="309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/>
      <c r="AF1" s="112"/>
      <c r="AG1" s="116"/>
      <c r="AH1" s="112"/>
      <c r="AI1" s="112"/>
      <c r="AJ1" s="112"/>
      <c r="AK1" s="112"/>
      <c r="AL1" s="112"/>
      <c r="AM1" s="112"/>
      <c r="AN1" s="112"/>
      <c r="AO1" s="114"/>
      <c r="AP1" s="112"/>
      <c r="AQ1" s="116"/>
    </row>
    <row r="2" spans="1:207">
      <c r="A2" s="112"/>
      <c r="B2" s="117" t="s">
        <v>210</v>
      </c>
      <c r="C2" s="112"/>
      <c r="D2" s="309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6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207">
      <c r="A3" s="112"/>
      <c r="B3" s="112"/>
      <c r="C3" s="117"/>
      <c r="D3" s="310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6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207">
      <c r="A4" s="112"/>
      <c r="B4" s="112" t="s">
        <v>168</v>
      </c>
      <c r="C4" s="115"/>
      <c r="D4" s="311"/>
      <c r="E4" s="114"/>
      <c r="F4" s="114"/>
      <c r="G4" s="114"/>
      <c r="H4" s="114"/>
      <c r="I4" s="114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6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6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207">
      <c r="A5" s="112"/>
      <c r="B5" s="119" t="s">
        <v>252</v>
      </c>
      <c r="C5" s="115"/>
      <c r="D5" s="311"/>
      <c r="E5" s="114"/>
      <c r="F5" s="114"/>
      <c r="G5" s="114"/>
      <c r="H5" s="114"/>
      <c r="I5" s="114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6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6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207">
      <c r="A6" s="112"/>
      <c r="B6" s="112" t="s">
        <v>170</v>
      </c>
      <c r="C6" s="115"/>
      <c r="D6" s="311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6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6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207">
      <c r="A7" s="112"/>
      <c r="B7" s="112"/>
      <c r="C7" s="115"/>
      <c r="D7" s="311"/>
      <c r="E7" s="114"/>
      <c r="F7" s="114"/>
      <c r="G7" s="114"/>
      <c r="H7" s="114"/>
      <c r="I7" s="11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6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6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207" s="24" customFormat="1">
      <c r="D8" s="312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G8" s="81"/>
      <c r="AQ8" s="81"/>
    </row>
    <row r="9" spans="1:207" s="24" customFormat="1" ht="18.75" customHeight="1">
      <c r="D9" s="312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221</v>
      </c>
      <c r="R9" s="338"/>
      <c r="S9" s="338"/>
      <c r="T9" s="48"/>
      <c r="AG9" s="81"/>
      <c r="AQ9" s="81"/>
    </row>
    <row r="10" spans="1:207" ht="20.25" customHeight="1">
      <c r="Q10" s="338"/>
      <c r="R10" s="338"/>
      <c r="S10" s="33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</row>
    <row r="11" spans="1:207" ht="51">
      <c r="A11" s="339" t="s">
        <v>72</v>
      </c>
      <c r="B11" s="339" t="s">
        <v>0</v>
      </c>
      <c r="C11" s="228" t="s">
        <v>188</v>
      </c>
      <c r="D11" s="314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9" t="s">
        <v>213</v>
      </c>
      <c r="AH11" s="229" t="s">
        <v>215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  <c r="AT11" s="307"/>
      <c r="AU11" s="307"/>
      <c r="AV11" s="307"/>
      <c r="AW11" s="306"/>
      <c r="AX11" s="307"/>
      <c r="AY11" s="306"/>
      <c r="AZ11" s="306"/>
      <c r="BA11" s="307"/>
      <c r="BB11" s="306"/>
      <c r="BC11" s="306"/>
      <c r="BD11" s="308"/>
    </row>
    <row r="12" spans="1:207" ht="31.5" customHeight="1">
      <c r="A12" s="340"/>
      <c r="B12" s="340"/>
      <c r="C12" s="183" t="s">
        <v>252</v>
      </c>
      <c r="D12" s="315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230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32" t="s">
        <v>80</v>
      </c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</row>
    <row r="13" spans="1:207" s="24" customFormat="1" ht="13.5">
      <c r="A13" s="37"/>
      <c r="B13" s="16"/>
      <c r="C13" s="55"/>
      <c r="D13" s="57"/>
      <c r="E13" s="191"/>
      <c r="F13" s="192"/>
      <c r="G13" s="11"/>
      <c r="H13" s="57"/>
      <c r="I13" s="68"/>
      <c r="J13" s="68"/>
      <c r="K13" s="316"/>
      <c r="L13" s="66"/>
      <c r="M13" s="67"/>
      <c r="N13" s="99"/>
      <c r="O13" s="67"/>
      <c r="P13" s="65"/>
      <c r="Q13" s="68"/>
      <c r="R13" s="65"/>
      <c r="S13" s="6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87"/>
      <c r="AH13" s="65"/>
      <c r="AI13" s="65"/>
      <c r="AJ13" s="65"/>
      <c r="AK13" s="65"/>
      <c r="AL13" s="65"/>
      <c r="AM13" s="65"/>
      <c r="AN13" s="65"/>
      <c r="AO13" s="65"/>
      <c r="AP13" s="65"/>
      <c r="AQ13" s="87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</row>
    <row r="14" spans="1:207">
      <c r="A14" s="181" t="s">
        <v>81</v>
      </c>
      <c r="B14" s="181" t="s">
        <v>25</v>
      </c>
      <c r="C14" s="193"/>
      <c r="D14" s="272"/>
      <c r="E14" s="37"/>
      <c r="F14" s="174"/>
      <c r="G14" s="11"/>
      <c r="H14" s="194"/>
      <c r="I14" s="12"/>
      <c r="J14" s="12"/>
      <c r="K14" s="317"/>
      <c r="L14" s="75"/>
      <c r="M14" s="76"/>
      <c r="N14" s="101"/>
      <c r="O14" s="76"/>
      <c r="P14" s="74"/>
      <c r="Q14" s="12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24"/>
      <c r="AS14" s="24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</row>
    <row r="15" spans="1:207" s="24" customFormat="1">
      <c r="A15" s="181" t="s">
        <v>82</v>
      </c>
      <c r="B15" s="202"/>
      <c r="C15" s="55"/>
      <c r="D15" s="318"/>
      <c r="E15" s="40"/>
      <c r="F15" s="192"/>
      <c r="G15" s="196"/>
      <c r="H15" s="57"/>
      <c r="I15" s="68"/>
      <c r="J15" s="68"/>
      <c r="K15" s="316"/>
      <c r="L15" s="66"/>
      <c r="M15" s="67"/>
      <c r="N15" s="99"/>
      <c r="O15" s="67"/>
      <c r="P15" s="65"/>
      <c r="Q15" s="68"/>
      <c r="R15" s="157">
        <v>3232</v>
      </c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>
        <v>1263</v>
      </c>
      <c r="AG15" s="157">
        <v>1241</v>
      </c>
      <c r="AH15" s="157"/>
      <c r="AI15" s="157"/>
      <c r="AJ15" s="157"/>
      <c r="AK15" s="157"/>
      <c r="AL15" s="157"/>
      <c r="AM15" s="157"/>
      <c r="AN15" s="157"/>
      <c r="AO15" s="157"/>
      <c r="AP15" s="157">
        <v>1263</v>
      </c>
      <c r="AQ15" s="157">
        <v>1241</v>
      </c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</row>
    <row r="16" spans="1:207" s="24" customFormat="1">
      <c r="A16" s="205" t="s">
        <v>253</v>
      </c>
      <c r="B16" s="122" t="s">
        <v>254</v>
      </c>
      <c r="C16" s="51" t="s">
        <v>252</v>
      </c>
      <c r="D16" s="201">
        <v>3</v>
      </c>
      <c r="E16" s="203">
        <v>0.33329999999999999</v>
      </c>
      <c r="F16" s="198">
        <v>37987</v>
      </c>
      <c r="G16" s="204">
        <v>2900</v>
      </c>
      <c r="H16" s="201">
        <v>120</v>
      </c>
      <c r="I16" s="319">
        <v>36</v>
      </c>
      <c r="J16" s="320">
        <f>I16-H16</f>
        <v>-84</v>
      </c>
      <c r="K16" s="321">
        <f>((G16*E16)/12)*H16</f>
        <v>9665.7000000000007</v>
      </c>
      <c r="L16" s="70">
        <f t="shared" ref="L16:L17" si="0">G16-K16</f>
        <v>-6765.7000000000007</v>
      </c>
      <c r="M16" s="69">
        <v>115.958</v>
      </c>
      <c r="N16" s="69">
        <v>107.661</v>
      </c>
      <c r="O16" s="69">
        <f>M16/N16</f>
        <v>1.0770659756086234</v>
      </c>
      <c r="P16" s="71">
        <f t="shared" ref="P16:P17" si="1">L16*O16</f>
        <v>-7287.1052711752636</v>
      </c>
      <c r="Q16" s="72">
        <v>120</v>
      </c>
      <c r="R16" s="71">
        <f>G16/Q16*S16</f>
        <v>580</v>
      </c>
      <c r="S16" s="72">
        <v>24</v>
      </c>
      <c r="T16" s="71">
        <f>R16/S16</f>
        <v>24.166666666666668</v>
      </c>
      <c r="U16" s="71">
        <f t="shared" ref="U16" si="2">R16/S16</f>
        <v>24.166666666666668</v>
      </c>
      <c r="V16" s="71">
        <f t="shared" ref="V16" si="3">R16/S16</f>
        <v>24.166666666666668</v>
      </c>
      <c r="W16" s="71">
        <v>24.17</v>
      </c>
      <c r="X16" s="71">
        <v>24.17</v>
      </c>
      <c r="Y16" s="71">
        <v>24.17</v>
      </c>
      <c r="Z16" s="71">
        <v>24.17</v>
      </c>
      <c r="AA16" s="71">
        <v>24.17</v>
      </c>
      <c r="AB16" s="71">
        <v>24.17</v>
      </c>
      <c r="AC16" s="71">
        <v>24.17</v>
      </c>
      <c r="AD16" s="71">
        <v>24.17</v>
      </c>
      <c r="AE16" s="71">
        <v>24.17</v>
      </c>
      <c r="AF16" s="71">
        <f>SUM(T16:AE16)</f>
        <v>290.03000000000009</v>
      </c>
      <c r="AG16" s="86">
        <f>R16-AF16</f>
        <v>289.96999999999991</v>
      </c>
      <c r="AH16" s="71">
        <f>AE16*5</f>
        <v>120.85000000000001</v>
      </c>
      <c r="AI16" s="71">
        <f>AE16*O16</f>
        <v>26.03268463046043</v>
      </c>
      <c r="AJ16" s="71">
        <v>26.03268463046043</v>
      </c>
      <c r="AK16" s="71">
        <v>26.03268463046043</v>
      </c>
      <c r="AL16" s="71">
        <v>26.03268463046043</v>
      </c>
      <c r="AM16" s="71">
        <v>26.03268463046043</v>
      </c>
      <c r="AN16" s="71"/>
      <c r="AO16" s="71"/>
      <c r="AP16" s="71">
        <f>SUM(AH16:AO16)</f>
        <v>251.01342315230218</v>
      </c>
      <c r="AQ16" s="86">
        <f>AG16-AP16</f>
        <v>38.956576847697733</v>
      </c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</row>
    <row r="17" spans="1:207">
      <c r="A17" s="205" t="s">
        <v>253</v>
      </c>
      <c r="B17" s="122" t="s">
        <v>254</v>
      </c>
      <c r="C17" s="51" t="s">
        <v>252</v>
      </c>
      <c r="D17" s="201">
        <v>3</v>
      </c>
      <c r="E17" s="203">
        <v>0.33329999999999999</v>
      </c>
      <c r="F17" s="198">
        <v>40544</v>
      </c>
      <c r="G17" s="204">
        <v>500</v>
      </c>
      <c r="H17" s="201">
        <v>36</v>
      </c>
      <c r="I17" s="319">
        <v>36</v>
      </c>
      <c r="J17" s="320">
        <f>I17-H17</f>
        <v>0</v>
      </c>
      <c r="K17" s="321">
        <f t="shared" ref="K17" si="4">((G17*E17)/12)*H17</f>
        <v>499.95000000000005</v>
      </c>
      <c r="L17" s="70">
        <f t="shared" si="0"/>
        <v>4.9999999999954525E-2</v>
      </c>
      <c r="M17" s="69">
        <v>115.958</v>
      </c>
      <c r="N17" s="125">
        <v>100.22799999999999</v>
      </c>
      <c r="O17" s="69">
        <f>M17/N17</f>
        <v>1.1569421718481863</v>
      </c>
      <c r="P17" s="71">
        <f t="shared" si="1"/>
        <v>5.78471085923567E-2</v>
      </c>
      <c r="Q17" s="72">
        <v>36</v>
      </c>
      <c r="R17" s="71">
        <f>G17/Q17*S17</f>
        <v>333.33333333333337</v>
      </c>
      <c r="S17" s="72">
        <v>24</v>
      </c>
      <c r="T17" s="71">
        <f>(E17*G17)/12</f>
        <v>13.887500000000001</v>
      </c>
      <c r="U17" s="71">
        <f>(($G17*E17)/12)</f>
        <v>13.887500000000001</v>
      </c>
      <c r="V17" s="71">
        <f>(($G17*E17)/12)</f>
        <v>13.887500000000001</v>
      </c>
      <c r="W17" s="71">
        <v>13.89</v>
      </c>
      <c r="X17" s="71">
        <v>13.89</v>
      </c>
      <c r="Y17" s="71">
        <v>13.89</v>
      </c>
      <c r="Z17" s="71">
        <v>13.89</v>
      </c>
      <c r="AA17" s="71">
        <v>13.89</v>
      </c>
      <c r="AB17" s="71">
        <v>13.89</v>
      </c>
      <c r="AC17" s="71">
        <v>13.89</v>
      </c>
      <c r="AD17" s="71">
        <v>13.89</v>
      </c>
      <c r="AE17" s="71">
        <v>13.89</v>
      </c>
      <c r="AF17" s="71">
        <f t="shared" ref="AF17" si="5">SUM(T17:AE17)</f>
        <v>166.67249999999996</v>
      </c>
      <c r="AG17" s="86">
        <f>R17-AF17</f>
        <v>166.66083333333341</v>
      </c>
      <c r="AH17" s="71">
        <f>AE17*5</f>
        <v>69.45</v>
      </c>
      <c r="AI17" s="71">
        <f>AE17*O17</f>
        <v>16.069926766971307</v>
      </c>
      <c r="AJ17" s="71">
        <v>16.069926766971307</v>
      </c>
      <c r="AK17" s="71">
        <v>16.069926766971307</v>
      </c>
      <c r="AL17" s="71">
        <v>16.069926766971307</v>
      </c>
      <c r="AM17" s="71">
        <v>16.069926766971307</v>
      </c>
      <c r="AN17" s="71"/>
      <c r="AO17" s="71"/>
      <c r="AP17" s="71">
        <f>SUM(AH17:AO17)</f>
        <v>149.79963383485654</v>
      </c>
      <c r="AQ17" s="86">
        <f>AG17-AP17</f>
        <v>16.861199498476878</v>
      </c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</row>
    <row r="18" spans="1:207" s="24" customFormat="1">
      <c r="A18" s="181" t="s">
        <v>81</v>
      </c>
      <c r="B18" s="181" t="s">
        <v>111</v>
      </c>
      <c r="C18" s="55"/>
      <c r="D18" s="194"/>
      <c r="E18" s="191"/>
      <c r="F18" s="192"/>
      <c r="G18" s="11"/>
      <c r="H18" s="194"/>
      <c r="I18" s="68"/>
      <c r="J18" s="322"/>
      <c r="K18" s="135"/>
      <c r="L18" s="66"/>
      <c r="M18" s="67"/>
      <c r="N18" s="323"/>
      <c r="O18" s="67"/>
      <c r="P18" s="65"/>
      <c r="Q18" s="68"/>
      <c r="R18" s="65"/>
      <c r="S18" s="68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87"/>
      <c r="AH18" s="65"/>
      <c r="AI18" s="65"/>
      <c r="AJ18" s="65"/>
      <c r="AK18" s="65"/>
      <c r="AL18" s="65"/>
      <c r="AM18" s="65"/>
      <c r="AN18" s="65"/>
      <c r="AO18" s="65"/>
      <c r="AP18" s="65"/>
      <c r="AQ18" s="87"/>
    </row>
    <row r="19" spans="1:207">
      <c r="A19" s="181" t="s">
        <v>103</v>
      </c>
      <c r="B19" s="121"/>
      <c r="C19" s="55"/>
      <c r="D19" s="324"/>
      <c r="E19" s="191"/>
      <c r="F19" s="192"/>
      <c r="G19" s="11"/>
      <c r="H19" s="194"/>
      <c r="I19" s="325"/>
      <c r="J19" s="322"/>
      <c r="K19" s="135"/>
      <c r="L19" s="66"/>
      <c r="M19" s="67"/>
      <c r="N19" s="323"/>
      <c r="O19" s="67"/>
      <c r="P19" s="65"/>
      <c r="Q19" s="68"/>
      <c r="R19" s="65"/>
      <c r="S19" s="68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87"/>
      <c r="AH19" s="65"/>
      <c r="AI19" s="65"/>
      <c r="AJ19" s="65"/>
      <c r="AK19" s="65"/>
      <c r="AL19" s="65"/>
      <c r="AM19" s="65"/>
      <c r="AN19" s="65"/>
      <c r="AO19" s="65"/>
      <c r="AP19" s="65"/>
      <c r="AQ19" s="87"/>
    </row>
    <row r="20" spans="1:207" s="24" customFormat="1">
      <c r="A20" s="205" t="s">
        <v>255</v>
      </c>
      <c r="B20" s="122" t="s">
        <v>256</v>
      </c>
      <c r="C20" s="51" t="s">
        <v>252</v>
      </c>
      <c r="D20" s="201">
        <v>10</v>
      </c>
      <c r="E20" s="203">
        <v>0.1</v>
      </c>
      <c r="F20" s="198">
        <v>37987</v>
      </c>
      <c r="G20" s="204">
        <v>1500</v>
      </c>
      <c r="H20" s="201">
        <v>120</v>
      </c>
      <c r="I20" s="144">
        <v>120</v>
      </c>
      <c r="J20" s="320">
        <f>I20-H20</f>
        <v>0</v>
      </c>
      <c r="K20" s="321">
        <f>((G20*E20)/12)*H20</f>
        <v>1500</v>
      </c>
      <c r="L20" s="70">
        <f t="shared" ref="L20" si="6">G20-K20</f>
        <v>0</v>
      </c>
      <c r="M20" s="69">
        <v>115.958</v>
      </c>
      <c r="N20" s="125">
        <v>107.661</v>
      </c>
      <c r="O20" s="69">
        <f>M20/N20</f>
        <v>1.0770659756086234</v>
      </c>
      <c r="P20" s="71">
        <f t="shared" ref="P20" si="7">L20*O20</f>
        <v>0</v>
      </c>
      <c r="Q20" s="72">
        <v>120</v>
      </c>
      <c r="R20" s="71">
        <f>G20/Q20*S20</f>
        <v>300</v>
      </c>
      <c r="S20" s="72">
        <v>24</v>
      </c>
      <c r="T20" s="71">
        <f>(E20*G20)/12</f>
        <v>12.5</v>
      </c>
      <c r="U20" s="71">
        <f>(($G20*E20)/12)</f>
        <v>12.5</v>
      </c>
      <c r="V20" s="71">
        <f>(($G20*E20)/12)</f>
        <v>12.5</v>
      </c>
      <c r="W20" s="71">
        <v>12.5</v>
      </c>
      <c r="X20" s="71">
        <v>12.5</v>
      </c>
      <c r="Y20" s="71">
        <v>12.5</v>
      </c>
      <c r="Z20" s="71">
        <v>12.5</v>
      </c>
      <c r="AA20" s="71">
        <v>12.5</v>
      </c>
      <c r="AB20" s="71">
        <v>12.5</v>
      </c>
      <c r="AC20" s="71">
        <v>12.5</v>
      </c>
      <c r="AD20" s="71">
        <v>12.5</v>
      </c>
      <c r="AE20" s="71">
        <v>12.5</v>
      </c>
      <c r="AF20" s="71">
        <f t="shared" ref="AF20" si="8">SUM(T20:AE20)</f>
        <v>150</v>
      </c>
      <c r="AG20" s="86">
        <f>R20-AF20</f>
        <v>150</v>
      </c>
      <c r="AH20" s="71">
        <f>AE20*5</f>
        <v>62.5</v>
      </c>
      <c r="AI20" s="71">
        <f>AE20*O20</f>
        <v>13.463324695107792</v>
      </c>
      <c r="AJ20" s="71">
        <v>13.463324695107792</v>
      </c>
      <c r="AK20" s="71">
        <v>13.463324695107792</v>
      </c>
      <c r="AL20" s="71">
        <v>13.463324695107792</v>
      </c>
      <c r="AM20" s="71">
        <v>13.463324695107792</v>
      </c>
      <c r="AN20" s="71"/>
      <c r="AO20" s="71"/>
      <c r="AP20" s="71">
        <f>SUM(AH20:AO20)</f>
        <v>129.81662347553893</v>
      </c>
      <c r="AQ20" s="86">
        <f>AG20-AP20</f>
        <v>20.183376524461067</v>
      </c>
    </row>
    <row r="21" spans="1:207" s="24" customFormat="1">
      <c r="A21" s="181" t="s">
        <v>85</v>
      </c>
      <c r="B21" s="181" t="s">
        <v>26</v>
      </c>
      <c r="C21" s="55"/>
      <c r="D21" s="194"/>
      <c r="E21" s="12"/>
      <c r="F21" s="174"/>
      <c r="G21" s="136"/>
      <c r="H21" s="326"/>
      <c r="I21" s="68"/>
      <c r="J21" s="322"/>
      <c r="K21" s="135"/>
      <c r="L21" s="66"/>
      <c r="M21" s="67"/>
      <c r="N21" s="323"/>
      <c r="O21" s="67"/>
      <c r="P21" s="65"/>
      <c r="Q21" s="68"/>
      <c r="R21" s="65"/>
      <c r="S21" s="68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87"/>
      <c r="AH21" s="65"/>
      <c r="AI21" s="65"/>
      <c r="AJ21" s="65"/>
      <c r="AK21" s="65"/>
      <c r="AL21" s="65"/>
      <c r="AM21" s="65"/>
      <c r="AN21" s="65"/>
      <c r="AO21" s="65"/>
      <c r="AP21" s="65"/>
      <c r="AQ21" s="87"/>
    </row>
    <row r="22" spans="1:207">
      <c r="A22" s="181" t="s">
        <v>96</v>
      </c>
      <c r="B22" s="37"/>
      <c r="C22" s="55"/>
      <c r="D22" s="194"/>
      <c r="E22" s="147"/>
      <c r="F22" s="174"/>
      <c r="G22" s="136"/>
      <c r="H22" s="326"/>
      <c r="I22" s="325"/>
      <c r="J22" s="322"/>
      <c r="K22" s="316"/>
      <c r="L22" s="66"/>
      <c r="M22" s="67"/>
      <c r="N22" s="323"/>
      <c r="O22" s="67"/>
      <c r="P22" s="65"/>
      <c r="Q22" s="68"/>
      <c r="R22" s="68"/>
      <c r="S22" s="68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87"/>
      <c r="AH22" s="65"/>
      <c r="AI22" s="65"/>
      <c r="AJ22" s="65"/>
      <c r="AK22" s="65"/>
      <c r="AL22" s="65"/>
      <c r="AM22" s="65"/>
      <c r="AN22" s="65"/>
      <c r="AO22" s="65"/>
      <c r="AP22" s="65"/>
      <c r="AQ22" s="87"/>
    </row>
    <row r="23" spans="1:207">
      <c r="A23" s="205" t="s">
        <v>257</v>
      </c>
      <c r="B23" s="122" t="s">
        <v>258</v>
      </c>
      <c r="C23" s="51" t="s">
        <v>252</v>
      </c>
      <c r="D23" s="201">
        <v>10</v>
      </c>
      <c r="E23" s="197">
        <v>0.1</v>
      </c>
      <c r="F23" s="205">
        <v>37987</v>
      </c>
      <c r="G23" s="204">
        <v>650</v>
      </c>
      <c r="H23" s="201">
        <v>120</v>
      </c>
      <c r="I23" s="144">
        <v>120</v>
      </c>
      <c r="J23" s="320">
        <f>I23-H23</f>
        <v>0</v>
      </c>
      <c r="K23" s="321">
        <f>((G23*E23)/12)*H23</f>
        <v>650</v>
      </c>
      <c r="L23" s="70">
        <f t="shared" ref="L23" si="9">G23-K23</f>
        <v>0</v>
      </c>
      <c r="M23" s="69">
        <v>115.958</v>
      </c>
      <c r="N23" s="125">
        <v>107.661</v>
      </c>
      <c r="O23" s="69">
        <f>M23/N23</f>
        <v>1.0770659756086234</v>
      </c>
      <c r="P23" s="71">
        <f t="shared" ref="P23" si="10">L23*O23</f>
        <v>0</v>
      </c>
      <c r="Q23" s="72">
        <v>120</v>
      </c>
      <c r="R23" s="71">
        <f>G23/Q23*S23</f>
        <v>130</v>
      </c>
      <c r="S23" s="72">
        <v>24</v>
      </c>
      <c r="T23" s="71">
        <f>(E23*G23)/12</f>
        <v>5.416666666666667</v>
      </c>
      <c r="U23" s="71">
        <f>(($G23*E23)/12)</f>
        <v>5.416666666666667</v>
      </c>
      <c r="V23" s="71">
        <f>(($G23*E23)/12)</f>
        <v>5.416666666666667</v>
      </c>
      <c r="W23" s="71">
        <v>5.42</v>
      </c>
      <c r="X23" s="71">
        <v>5.42</v>
      </c>
      <c r="Y23" s="71">
        <v>5.42</v>
      </c>
      <c r="Z23" s="71">
        <v>5.42</v>
      </c>
      <c r="AA23" s="71">
        <v>5.42</v>
      </c>
      <c r="AB23" s="71">
        <v>5.42</v>
      </c>
      <c r="AC23" s="71">
        <v>5.42</v>
      </c>
      <c r="AD23" s="71">
        <v>5.42</v>
      </c>
      <c r="AE23" s="71">
        <v>5.42</v>
      </c>
      <c r="AF23" s="71">
        <f t="shared" ref="AF23" si="11">SUM(T23:AE23)</f>
        <v>65.030000000000015</v>
      </c>
      <c r="AG23" s="86">
        <f>R23-AF23</f>
        <v>64.969999999999985</v>
      </c>
      <c r="AH23" s="71">
        <f>AE23*5</f>
        <v>27.1</v>
      </c>
      <c r="AI23" s="71">
        <f>AE23*O23</f>
        <v>5.8376975877987389</v>
      </c>
      <c r="AJ23" s="71">
        <v>5.8376975877987389</v>
      </c>
      <c r="AK23" s="71">
        <v>5.8376975877987389</v>
      </c>
      <c r="AL23" s="71">
        <v>5.8376975877987389</v>
      </c>
      <c r="AM23" s="71">
        <v>5.8376975877987389</v>
      </c>
      <c r="AN23" s="71"/>
      <c r="AO23" s="71"/>
      <c r="AP23" s="71">
        <f>SUM(AH23:AO23)</f>
        <v>56.288487938993683</v>
      </c>
      <c r="AQ23" s="86">
        <f>AG23-AP23</f>
        <v>8.6815120610063019</v>
      </c>
      <c r="AR23" s="24"/>
      <c r="AS23" s="24"/>
      <c r="AT23" s="24"/>
      <c r="AU23" s="24"/>
      <c r="AV23" s="24"/>
      <c r="AW23" s="24"/>
    </row>
    <row r="24" spans="1:207">
      <c r="A24" s="181" t="s">
        <v>81</v>
      </c>
      <c r="B24" s="181" t="s">
        <v>259</v>
      </c>
      <c r="C24" s="55"/>
      <c r="D24" s="194"/>
      <c r="E24" s="195"/>
      <c r="F24" s="174"/>
      <c r="G24" s="11"/>
      <c r="H24" s="194"/>
      <c r="I24" s="325"/>
      <c r="J24" s="322"/>
      <c r="K24" s="316"/>
      <c r="L24" s="66"/>
      <c r="M24" s="67"/>
      <c r="N24" s="323"/>
      <c r="O24" s="67"/>
      <c r="P24" s="65"/>
      <c r="Q24" s="68"/>
      <c r="R24" s="68"/>
      <c r="S24" s="6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7"/>
      <c r="AH24" s="65"/>
      <c r="AI24" s="65"/>
      <c r="AJ24" s="65"/>
      <c r="AK24" s="65"/>
      <c r="AL24" s="65"/>
      <c r="AM24" s="65"/>
      <c r="AN24" s="65"/>
      <c r="AO24" s="65"/>
      <c r="AP24" s="65"/>
      <c r="AQ24" s="87"/>
    </row>
    <row r="25" spans="1:207">
      <c r="A25" s="181" t="s">
        <v>260</v>
      </c>
      <c r="B25" s="121"/>
      <c r="C25" s="193"/>
      <c r="D25" s="194"/>
      <c r="E25" s="195"/>
      <c r="F25" s="174"/>
      <c r="G25" s="11"/>
      <c r="H25" s="194"/>
      <c r="I25" s="12"/>
      <c r="J25" s="327"/>
      <c r="K25" s="11"/>
      <c r="L25" s="75"/>
      <c r="M25" s="76"/>
      <c r="N25" s="328"/>
      <c r="O25" s="76"/>
      <c r="P25" s="74"/>
      <c r="Q25" s="12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</row>
    <row r="26" spans="1:207" s="24" customFormat="1">
      <c r="A26" s="122" t="s">
        <v>261</v>
      </c>
      <c r="B26" s="122" t="s">
        <v>262</v>
      </c>
      <c r="C26" s="51" t="s">
        <v>252</v>
      </c>
      <c r="D26" s="201">
        <v>10</v>
      </c>
      <c r="E26" s="203">
        <v>0.1</v>
      </c>
      <c r="F26" s="205">
        <v>36526</v>
      </c>
      <c r="G26" s="204">
        <v>2800</v>
      </c>
      <c r="H26" s="201">
        <v>168</v>
      </c>
      <c r="I26" s="144">
        <v>120</v>
      </c>
      <c r="J26" s="320">
        <f>I26-H26</f>
        <v>-48</v>
      </c>
      <c r="K26" s="321">
        <f>((G26*E26)/12)*H26</f>
        <v>3920</v>
      </c>
      <c r="L26" s="70">
        <f t="shared" ref="L26" si="12">G26-K26</f>
        <v>-1120</v>
      </c>
      <c r="M26" s="69">
        <v>115.958</v>
      </c>
      <c r="N26" s="125">
        <v>86.73</v>
      </c>
      <c r="O26" s="69">
        <f>M26/N26</f>
        <v>1.3369998846996425</v>
      </c>
      <c r="P26" s="71">
        <f t="shared" ref="P26" si="13">L26*O26</f>
        <v>-1497.4398708635995</v>
      </c>
      <c r="Q26" s="72">
        <v>120</v>
      </c>
      <c r="R26" s="71">
        <f>G26/Q26*S26</f>
        <v>560</v>
      </c>
      <c r="S26" s="72">
        <v>24</v>
      </c>
      <c r="T26" s="71">
        <f>(E26*G26)/12</f>
        <v>23.333333333333332</v>
      </c>
      <c r="U26" s="71">
        <f>(($G26*E26)/12)</f>
        <v>23.333333333333332</v>
      </c>
      <c r="V26" s="71">
        <f>(($G26*E26)/12)</f>
        <v>23.333333333333332</v>
      </c>
      <c r="W26" s="71">
        <v>23.33</v>
      </c>
      <c r="X26" s="71">
        <v>23.33</v>
      </c>
      <c r="Y26" s="71">
        <v>23.33</v>
      </c>
      <c r="Z26" s="71">
        <v>23.33</v>
      </c>
      <c r="AA26" s="71">
        <v>23.33</v>
      </c>
      <c r="AB26" s="71">
        <v>23.33</v>
      </c>
      <c r="AC26" s="71">
        <v>23.33</v>
      </c>
      <c r="AD26" s="71">
        <v>23.33</v>
      </c>
      <c r="AE26" s="71">
        <v>23.33</v>
      </c>
      <c r="AF26" s="71">
        <f t="shared" ref="AF26" si="14">SUM(T26:AE26)</f>
        <v>279.96999999999991</v>
      </c>
      <c r="AG26" s="86">
        <f>R26-AF26</f>
        <v>280.03000000000009</v>
      </c>
      <c r="AH26" s="71">
        <f>AE26*5</f>
        <v>116.64999999999999</v>
      </c>
      <c r="AI26" s="71">
        <f>AE26*O26</f>
        <v>31.192207310042658</v>
      </c>
      <c r="AJ26" s="71">
        <v>31.192207310042658</v>
      </c>
      <c r="AK26" s="71">
        <v>31.192207310042658</v>
      </c>
      <c r="AL26" s="71">
        <v>31.192207310042658</v>
      </c>
      <c r="AM26" s="71">
        <v>31.192207310042658</v>
      </c>
      <c r="AN26" s="71"/>
      <c r="AO26" s="71"/>
      <c r="AP26" s="71">
        <f>SUM(AH26:AO26)</f>
        <v>272.61103655021327</v>
      </c>
      <c r="AQ26" s="86">
        <f>AG26-AP26</f>
        <v>7.4189634497868155</v>
      </c>
    </row>
    <row r="27" spans="1:207">
      <c r="A27" s="181" t="s">
        <v>81</v>
      </c>
      <c r="B27" s="181" t="s">
        <v>109</v>
      </c>
      <c r="C27" s="55"/>
      <c r="D27" s="318"/>
      <c r="E27" s="191"/>
      <c r="F27" s="192"/>
      <c r="G27" s="11"/>
      <c r="H27" s="194"/>
      <c r="I27" s="325"/>
      <c r="J27" s="322"/>
      <c r="K27" s="135"/>
      <c r="L27" s="66"/>
      <c r="M27" s="67"/>
      <c r="N27" s="323"/>
      <c r="O27" s="67"/>
      <c r="P27" s="65"/>
      <c r="Q27" s="68"/>
      <c r="R27" s="65"/>
      <c r="S27" s="6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7"/>
      <c r="AH27" s="65"/>
      <c r="AI27" s="65"/>
      <c r="AJ27" s="65"/>
      <c r="AK27" s="65"/>
      <c r="AL27" s="65"/>
      <c r="AM27" s="65"/>
      <c r="AN27" s="65"/>
      <c r="AO27" s="65"/>
      <c r="AP27" s="65"/>
      <c r="AQ27" s="87"/>
    </row>
    <row r="28" spans="1:207">
      <c r="A28" s="181" t="s">
        <v>104</v>
      </c>
      <c r="B28" s="121"/>
      <c r="C28" s="193"/>
      <c r="D28" s="318"/>
      <c r="E28" s="191"/>
      <c r="F28" s="192"/>
      <c r="G28" s="11"/>
      <c r="H28" s="194"/>
      <c r="I28" s="12"/>
      <c r="J28" s="327"/>
      <c r="K28" s="317"/>
      <c r="L28" s="75"/>
      <c r="M28" s="76"/>
      <c r="N28" s="101"/>
      <c r="O28" s="76"/>
      <c r="P28" s="74"/>
      <c r="Q28" s="12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</row>
    <row r="29" spans="1:207" s="24" customFormat="1">
      <c r="A29" s="205" t="s">
        <v>263</v>
      </c>
      <c r="B29" s="122" t="s">
        <v>264</v>
      </c>
      <c r="C29" s="51" t="s">
        <v>252</v>
      </c>
      <c r="D29" s="201">
        <v>10</v>
      </c>
      <c r="E29" s="203">
        <v>0.1</v>
      </c>
      <c r="F29" s="198">
        <v>38210</v>
      </c>
      <c r="G29" s="204">
        <v>346.96</v>
      </c>
      <c r="H29" s="201">
        <v>112</v>
      </c>
      <c r="I29" s="144">
        <v>120</v>
      </c>
      <c r="J29" s="320">
        <f>I29-H29</f>
        <v>8</v>
      </c>
      <c r="K29" s="321">
        <f>((G29*E29)/12)*H29</f>
        <v>323.82933333333335</v>
      </c>
      <c r="L29" s="70">
        <f t="shared" ref="L29:L32" si="15">G29-K29</f>
        <v>23.130666666666627</v>
      </c>
      <c r="M29" s="69">
        <v>115.958</v>
      </c>
      <c r="N29" s="125">
        <v>109.69499999999999</v>
      </c>
      <c r="O29" s="69">
        <f>M29/N29</f>
        <v>1.057094671589407</v>
      </c>
      <c r="P29" s="71">
        <f t="shared" ref="P29:P32" si="16">L29*O29</f>
        <v>24.451304483644002</v>
      </c>
      <c r="Q29" s="72">
        <v>120</v>
      </c>
      <c r="R29" s="71">
        <f>G29/Q29*S29</f>
        <v>69.391999999999996</v>
      </c>
      <c r="S29" s="72">
        <v>24</v>
      </c>
      <c r="T29" s="71">
        <f>(E29*G29)/12</f>
        <v>2.8913333333333333</v>
      </c>
      <c r="U29" s="71">
        <f>(($G29*E29)/12)</f>
        <v>2.8913333333333333</v>
      </c>
      <c r="V29" s="71">
        <f>(($G29*E29)/12)</f>
        <v>2.8913333333333333</v>
      </c>
      <c r="W29" s="71">
        <v>2.89</v>
      </c>
      <c r="X29" s="71">
        <v>2.89</v>
      </c>
      <c r="Y29" s="71">
        <v>2.89</v>
      </c>
      <c r="Z29" s="71">
        <v>2.89</v>
      </c>
      <c r="AA29" s="71">
        <v>2.89</v>
      </c>
      <c r="AB29" s="71">
        <v>2.89</v>
      </c>
      <c r="AC29" s="71">
        <v>2.89</v>
      </c>
      <c r="AD29" s="71">
        <v>2.89</v>
      </c>
      <c r="AE29" s="71">
        <v>2.89</v>
      </c>
      <c r="AF29" s="71">
        <f t="shared" ref="AF29:AF32" si="17">SUM(T29:AE29)</f>
        <v>34.684000000000005</v>
      </c>
      <c r="AG29" s="86">
        <f>R29-AF29</f>
        <v>34.707999999999991</v>
      </c>
      <c r="AH29" s="71">
        <f>AE29*5</f>
        <v>14.450000000000001</v>
      </c>
      <c r="AI29" s="71">
        <f>AE29*O29</f>
        <v>3.0550036008933863</v>
      </c>
      <c r="AJ29" s="71">
        <v>3.0550036008933863</v>
      </c>
      <c r="AK29" s="71">
        <v>3.0550036008933863</v>
      </c>
      <c r="AL29" s="71">
        <v>3.0550036008933863</v>
      </c>
      <c r="AM29" s="71">
        <v>3.0550036008933863</v>
      </c>
      <c r="AN29" s="71"/>
      <c r="AO29" s="71"/>
      <c r="AP29" s="71">
        <f t="shared" ref="AP29:AP32" si="18">SUM(AH29:AO29)</f>
        <v>29.725018004466932</v>
      </c>
      <c r="AQ29" s="86">
        <f t="shared" ref="AQ29:AQ32" si="19">AG29-AP29</f>
        <v>4.9829819955330592</v>
      </c>
    </row>
    <row r="30" spans="1:207" s="24" customFormat="1">
      <c r="A30" s="205" t="s">
        <v>263</v>
      </c>
      <c r="B30" s="122" t="s">
        <v>264</v>
      </c>
      <c r="C30" s="51" t="s">
        <v>252</v>
      </c>
      <c r="D30" s="201">
        <v>10</v>
      </c>
      <c r="E30" s="203">
        <v>0.1</v>
      </c>
      <c r="F30" s="198">
        <v>38353</v>
      </c>
      <c r="G30" s="204">
        <v>399</v>
      </c>
      <c r="H30" s="201">
        <v>108</v>
      </c>
      <c r="I30" s="144">
        <v>120</v>
      </c>
      <c r="J30" s="320">
        <f>I30-H30</f>
        <v>12</v>
      </c>
      <c r="K30" s="321">
        <f>((G30*E30)/12)*H30</f>
        <v>359.10000000000008</v>
      </c>
      <c r="L30" s="70">
        <f t="shared" si="15"/>
        <v>39.89999999999992</v>
      </c>
      <c r="M30" s="69">
        <v>115.958</v>
      </c>
      <c r="N30" s="125">
        <v>112.554</v>
      </c>
      <c r="O30" s="69">
        <f>M30/N30</f>
        <v>1.0302432610124916</v>
      </c>
      <c r="P30" s="71">
        <f t="shared" si="16"/>
        <v>41.106706114398335</v>
      </c>
      <c r="Q30" s="72">
        <v>120</v>
      </c>
      <c r="R30" s="71">
        <f>G30/Q30*S30</f>
        <v>79.800000000000011</v>
      </c>
      <c r="S30" s="72">
        <v>24</v>
      </c>
      <c r="T30" s="71">
        <f>(E30*G30)/12</f>
        <v>3.3250000000000006</v>
      </c>
      <c r="U30" s="71">
        <f>(($G30*E30)/12)</f>
        <v>3.3250000000000006</v>
      </c>
      <c r="V30" s="71">
        <f>(($G30*E30)/12)</f>
        <v>3.3250000000000006</v>
      </c>
      <c r="W30" s="71">
        <v>3.33</v>
      </c>
      <c r="X30" s="71">
        <v>3.33</v>
      </c>
      <c r="Y30" s="71">
        <v>3.33</v>
      </c>
      <c r="Z30" s="71">
        <v>3.33</v>
      </c>
      <c r="AA30" s="71">
        <v>3.33</v>
      </c>
      <c r="AB30" s="71">
        <v>3.33</v>
      </c>
      <c r="AC30" s="71">
        <v>3.33</v>
      </c>
      <c r="AD30" s="71">
        <v>3.33</v>
      </c>
      <c r="AE30" s="71">
        <v>3.33</v>
      </c>
      <c r="AF30" s="71">
        <f t="shared" si="17"/>
        <v>39.944999999999993</v>
      </c>
      <c r="AG30" s="86">
        <f>R30-AF30</f>
        <v>39.855000000000018</v>
      </c>
      <c r="AH30" s="71">
        <f>AE30*5</f>
        <v>16.649999999999999</v>
      </c>
      <c r="AI30" s="71">
        <f>AE30*O30</f>
        <v>3.4307100591715973</v>
      </c>
      <c r="AJ30" s="71">
        <v>3.4307100591715973</v>
      </c>
      <c r="AK30" s="71">
        <v>3.4307100591715973</v>
      </c>
      <c r="AL30" s="71">
        <v>3.4307100591715973</v>
      </c>
      <c r="AM30" s="71">
        <v>3.4307100591715973</v>
      </c>
      <c r="AN30" s="71"/>
      <c r="AO30" s="71"/>
      <c r="AP30" s="71">
        <f t="shared" si="18"/>
        <v>33.803550295857988</v>
      </c>
      <c r="AQ30" s="86">
        <f t="shared" si="19"/>
        <v>6.0514497041420299</v>
      </c>
    </row>
    <row r="31" spans="1:207">
      <c r="A31" s="205" t="s">
        <v>263</v>
      </c>
      <c r="B31" s="122" t="s">
        <v>265</v>
      </c>
      <c r="C31" s="51" t="s">
        <v>252</v>
      </c>
      <c r="D31" s="201">
        <v>10</v>
      </c>
      <c r="E31" s="203">
        <v>0.1</v>
      </c>
      <c r="F31" s="198">
        <v>37987</v>
      </c>
      <c r="G31" s="204">
        <v>450</v>
      </c>
      <c r="H31" s="201">
        <v>120</v>
      </c>
      <c r="I31" s="144">
        <v>120</v>
      </c>
      <c r="J31" s="320">
        <f>I31-H31</f>
        <v>0</v>
      </c>
      <c r="K31" s="321">
        <f>((G31*E31)/12)*H31</f>
        <v>450</v>
      </c>
      <c r="L31" s="70">
        <f t="shared" si="15"/>
        <v>0</v>
      </c>
      <c r="M31" s="69">
        <v>115.958</v>
      </c>
      <c r="N31" s="125">
        <v>107.661</v>
      </c>
      <c r="O31" s="69">
        <f>M31/N31</f>
        <v>1.0770659756086234</v>
      </c>
      <c r="P31" s="71">
        <f t="shared" si="16"/>
        <v>0</v>
      </c>
      <c r="Q31" s="72">
        <v>120</v>
      </c>
      <c r="R31" s="71">
        <f>G31/Q31*S31</f>
        <v>90</v>
      </c>
      <c r="S31" s="72">
        <v>24</v>
      </c>
      <c r="T31" s="71">
        <f>(E31*G31)/12</f>
        <v>3.75</v>
      </c>
      <c r="U31" s="71">
        <f>(($G31*E31)/12)</f>
        <v>3.75</v>
      </c>
      <c r="V31" s="71">
        <f>(($G31*E31)/12)</f>
        <v>3.75</v>
      </c>
      <c r="W31" s="71">
        <v>3.75</v>
      </c>
      <c r="X31" s="71">
        <v>3.75</v>
      </c>
      <c r="Y31" s="71">
        <v>3.75</v>
      </c>
      <c r="Z31" s="71">
        <v>3.75</v>
      </c>
      <c r="AA31" s="71">
        <v>3.75</v>
      </c>
      <c r="AB31" s="71">
        <v>3.75</v>
      </c>
      <c r="AC31" s="71">
        <v>3.75</v>
      </c>
      <c r="AD31" s="71">
        <v>3.75</v>
      </c>
      <c r="AE31" s="71">
        <v>3.75</v>
      </c>
      <c r="AF31" s="71">
        <f t="shared" si="17"/>
        <v>45</v>
      </c>
      <c r="AG31" s="86">
        <f>R31-AF31</f>
        <v>45</v>
      </c>
      <c r="AH31" s="71">
        <f>AE31*5</f>
        <v>18.75</v>
      </c>
      <c r="AI31" s="71">
        <f>AE31*O31</f>
        <v>4.0389974085323379</v>
      </c>
      <c r="AJ31" s="71">
        <v>4.0389974085323379</v>
      </c>
      <c r="AK31" s="71">
        <v>4.0389974085323379</v>
      </c>
      <c r="AL31" s="71">
        <v>4.0389974085323379</v>
      </c>
      <c r="AM31" s="71">
        <v>4.0389974085323379</v>
      </c>
      <c r="AN31" s="71"/>
      <c r="AO31" s="71"/>
      <c r="AP31" s="71">
        <f t="shared" si="18"/>
        <v>38.944987042661694</v>
      </c>
      <c r="AQ31" s="86">
        <f t="shared" si="19"/>
        <v>6.055012957338306</v>
      </c>
    </row>
    <row r="32" spans="1:207">
      <c r="A32" s="205" t="s">
        <v>263</v>
      </c>
      <c r="B32" s="122" t="s">
        <v>266</v>
      </c>
      <c r="C32" s="51" t="s">
        <v>252</v>
      </c>
      <c r="D32" s="201">
        <v>10</v>
      </c>
      <c r="E32" s="203">
        <v>0.1</v>
      </c>
      <c r="F32" s="198">
        <v>36526</v>
      </c>
      <c r="G32" s="204">
        <v>510</v>
      </c>
      <c r="H32" s="201">
        <v>168</v>
      </c>
      <c r="I32" s="144">
        <v>120</v>
      </c>
      <c r="J32" s="320">
        <f>I32-H32</f>
        <v>-48</v>
      </c>
      <c r="K32" s="321">
        <f t="shared" ref="K32" si="20">((G32*E32)/12)*H32</f>
        <v>714</v>
      </c>
      <c r="L32" s="70">
        <f t="shared" si="15"/>
        <v>-204</v>
      </c>
      <c r="M32" s="69">
        <v>115.958</v>
      </c>
      <c r="N32" s="125">
        <v>86.73</v>
      </c>
      <c r="O32" s="69">
        <f>M32/N32</f>
        <v>1.3369998846996425</v>
      </c>
      <c r="P32" s="71">
        <f t="shared" si="16"/>
        <v>-272.74797647872708</v>
      </c>
      <c r="Q32" s="72">
        <v>120</v>
      </c>
      <c r="R32" s="71">
        <f>G32/Q32*S32</f>
        <v>102</v>
      </c>
      <c r="S32" s="72">
        <v>24</v>
      </c>
      <c r="T32" s="71">
        <f>(E32*G32)/12</f>
        <v>4.25</v>
      </c>
      <c r="U32" s="71">
        <f>(($G32*E32)/12)</f>
        <v>4.25</v>
      </c>
      <c r="V32" s="71">
        <f>(($G32*E32)/12)</f>
        <v>4.25</v>
      </c>
      <c r="W32" s="71">
        <v>5</v>
      </c>
      <c r="X32" s="71">
        <v>5</v>
      </c>
      <c r="Y32" s="71">
        <v>5</v>
      </c>
      <c r="Z32" s="71">
        <v>5</v>
      </c>
      <c r="AA32" s="71">
        <v>5</v>
      </c>
      <c r="AB32" s="71">
        <v>5</v>
      </c>
      <c r="AC32" s="71">
        <v>5</v>
      </c>
      <c r="AD32" s="71">
        <v>5</v>
      </c>
      <c r="AE32" s="71">
        <v>5</v>
      </c>
      <c r="AF32" s="71">
        <f t="shared" si="17"/>
        <v>57.75</v>
      </c>
      <c r="AG32" s="86">
        <f>R32-AF32</f>
        <v>44.25</v>
      </c>
      <c r="AH32" s="71">
        <f>AE32*5</f>
        <v>25</v>
      </c>
      <c r="AI32" s="71">
        <f>AE32*O32</f>
        <v>6.684999423498212</v>
      </c>
      <c r="AJ32" s="71">
        <v>6.684999423498212</v>
      </c>
      <c r="AK32" s="71">
        <v>4.88</v>
      </c>
      <c r="AL32" s="71">
        <v>0</v>
      </c>
      <c r="AM32" s="71">
        <v>0</v>
      </c>
      <c r="AN32" s="71"/>
      <c r="AO32" s="71"/>
      <c r="AP32" s="71">
        <f t="shared" si="18"/>
        <v>43.249998846996426</v>
      </c>
      <c r="AQ32" s="86">
        <f t="shared" si="19"/>
        <v>1.0000011530035735</v>
      </c>
      <c r="AR32" s="24"/>
      <c r="AS32" s="24"/>
    </row>
    <row r="33" spans="1:207">
      <c r="A33" s="181" t="s">
        <v>85</v>
      </c>
      <c r="B33" s="181"/>
      <c r="C33" s="193"/>
      <c r="D33" s="318"/>
      <c r="E33" s="195"/>
      <c r="F33" s="174"/>
      <c r="G33" s="11"/>
      <c r="H33" s="194"/>
      <c r="I33" s="12"/>
      <c r="J33" s="327"/>
      <c r="K33" s="11"/>
      <c r="L33" s="75"/>
      <c r="M33" s="76"/>
      <c r="N33" s="328"/>
      <c r="O33" s="76"/>
      <c r="P33" s="74"/>
      <c r="Q33" s="12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</row>
    <row r="34" spans="1:207" s="24" customFormat="1">
      <c r="A34" s="181" t="s">
        <v>267</v>
      </c>
      <c r="B34" s="121"/>
      <c r="C34" s="55"/>
      <c r="D34" s="318"/>
      <c r="E34" s="195"/>
      <c r="F34" s="174"/>
      <c r="G34" s="11"/>
      <c r="H34" s="194"/>
      <c r="I34" s="68"/>
      <c r="J34" s="322"/>
      <c r="K34" s="135"/>
      <c r="L34" s="66"/>
      <c r="M34" s="67"/>
      <c r="N34" s="323"/>
      <c r="O34" s="67"/>
      <c r="P34" s="65"/>
      <c r="Q34" s="68"/>
      <c r="R34" s="65"/>
      <c r="S34" s="68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87"/>
      <c r="AH34" s="65"/>
      <c r="AI34" s="65"/>
      <c r="AJ34" s="65"/>
      <c r="AK34" s="65"/>
      <c r="AL34" s="65"/>
      <c r="AM34" s="65"/>
      <c r="AN34" s="65"/>
      <c r="AO34" s="65"/>
      <c r="AP34" s="65"/>
      <c r="AQ34" s="87"/>
    </row>
    <row r="35" spans="1:207">
      <c r="A35" s="205" t="s">
        <v>268</v>
      </c>
      <c r="B35" s="122" t="s">
        <v>269</v>
      </c>
      <c r="C35" s="51" t="s">
        <v>252</v>
      </c>
      <c r="D35" s="201">
        <v>10</v>
      </c>
      <c r="E35" s="203">
        <v>0.1</v>
      </c>
      <c r="F35" s="205">
        <v>37257</v>
      </c>
      <c r="G35" s="204">
        <v>1000</v>
      </c>
      <c r="H35" s="201">
        <v>144</v>
      </c>
      <c r="I35" s="144">
        <v>120</v>
      </c>
      <c r="J35" s="320">
        <f>I35-H35</f>
        <v>-24</v>
      </c>
      <c r="K35" s="321">
        <f t="shared" ref="K35" si="21">((G35*E35)/12)*H35</f>
        <v>1200</v>
      </c>
      <c r="L35" s="70">
        <f t="shared" ref="L35" si="22">G35-K35</f>
        <v>-200</v>
      </c>
      <c r="M35" s="69">
        <v>115.958</v>
      </c>
      <c r="N35" s="125">
        <v>98.253</v>
      </c>
      <c r="O35" s="69">
        <f>M35/N35</f>
        <v>1.1801980601101238</v>
      </c>
      <c r="P35" s="71">
        <f t="shared" ref="P35" si="23">L35*O35</f>
        <v>-236.03961202202476</v>
      </c>
      <c r="Q35" s="72">
        <v>120</v>
      </c>
      <c r="R35" s="71">
        <f>G35/Q35*S35</f>
        <v>200</v>
      </c>
      <c r="S35" s="72">
        <v>24</v>
      </c>
      <c r="T35" s="71">
        <f>(E35*G35)/12</f>
        <v>8.3333333333333339</v>
      </c>
      <c r="U35" s="71">
        <f>(($G35*E35)/12)</f>
        <v>8.3333333333333339</v>
      </c>
      <c r="V35" s="71">
        <f>(($G35*E35)/12)</f>
        <v>8.3333333333333339</v>
      </c>
      <c r="W35" s="71">
        <v>8.33</v>
      </c>
      <c r="X35" s="71">
        <v>8.33</v>
      </c>
      <c r="Y35" s="71">
        <v>8.33</v>
      </c>
      <c r="Z35" s="71">
        <v>8.33</v>
      </c>
      <c r="AA35" s="71">
        <v>8.33</v>
      </c>
      <c r="AB35" s="71">
        <v>8.33</v>
      </c>
      <c r="AC35" s="71">
        <v>8.33</v>
      </c>
      <c r="AD35" s="71">
        <v>8.33</v>
      </c>
      <c r="AE35" s="71">
        <v>8.33</v>
      </c>
      <c r="AF35" s="71">
        <f t="shared" ref="AF35" si="24">SUM(T35:AE35)</f>
        <v>99.969999999999985</v>
      </c>
      <c r="AG35" s="86">
        <f>R35-AF35</f>
        <v>100.03000000000002</v>
      </c>
      <c r="AH35" s="71">
        <f>AE35*5</f>
        <v>41.65</v>
      </c>
      <c r="AI35" s="71">
        <f>AE35*O35</f>
        <v>9.8310498407173323</v>
      </c>
      <c r="AJ35" s="71">
        <v>9.8310498407173323</v>
      </c>
      <c r="AK35" s="71">
        <v>9.8310498407173323</v>
      </c>
      <c r="AL35" s="71">
        <v>9.8310498407173323</v>
      </c>
      <c r="AM35" s="71">
        <v>9.8310498407173323</v>
      </c>
      <c r="AN35" s="71"/>
      <c r="AO35" s="71"/>
      <c r="AP35" s="71">
        <f>SUM(AH35:AO35)</f>
        <v>90.805249203586655</v>
      </c>
      <c r="AQ35" s="86">
        <f>AG35-AP35</f>
        <v>9.2247507964133604</v>
      </c>
    </row>
    <row r="36" spans="1:207">
      <c r="A36" s="181" t="s">
        <v>85</v>
      </c>
      <c r="B36" s="181"/>
      <c r="C36" s="55"/>
      <c r="D36" s="194"/>
      <c r="E36" s="195"/>
      <c r="F36" s="174"/>
      <c r="G36" s="11"/>
      <c r="H36" s="194"/>
      <c r="I36" s="325"/>
      <c r="J36" s="322"/>
      <c r="K36" s="316"/>
      <c r="L36" s="66"/>
      <c r="M36" s="67"/>
      <c r="N36" s="323"/>
      <c r="O36" s="67"/>
      <c r="P36" s="65"/>
      <c r="Q36" s="68"/>
      <c r="R36" s="68"/>
      <c r="S36" s="68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87"/>
      <c r="AH36" s="65"/>
      <c r="AI36" s="65"/>
      <c r="AJ36" s="65"/>
      <c r="AK36" s="65"/>
      <c r="AL36" s="65"/>
      <c r="AM36" s="65"/>
      <c r="AN36" s="65"/>
      <c r="AO36" s="65"/>
      <c r="AP36" s="65"/>
      <c r="AQ36" s="87"/>
      <c r="AR36" s="24"/>
      <c r="AS36" s="24"/>
      <c r="AT36" s="24"/>
      <c r="AU36" s="24"/>
      <c r="AV36" s="24"/>
      <c r="AW36" s="24"/>
    </row>
    <row r="37" spans="1:207">
      <c r="A37" s="181" t="s">
        <v>116</v>
      </c>
      <c r="B37" s="121"/>
      <c r="C37" s="55"/>
      <c r="D37" s="194"/>
      <c r="E37" s="195"/>
      <c r="F37" s="174"/>
      <c r="G37" s="11"/>
      <c r="H37" s="194"/>
      <c r="I37" s="325"/>
      <c r="J37" s="322"/>
      <c r="K37" s="316"/>
      <c r="L37" s="66"/>
      <c r="M37" s="67"/>
      <c r="N37" s="323"/>
      <c r="O37" s="67"/>
      <c r="P37" s="65"/>
      <c r="Q37" s="68"/>
      <c r="R37" s="68"/>
      <c r="S37" s="68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87"/>
      <c r="AH37" s="65"/>
      <c r="AI37" s="65"/>
      <c r="AJ37" s="65"/>
      <c r="AK37" s="65"/>
      <c r="AL37" s="65"/>
      <c r="AM37" s="65"/>
      <c r="AN37" s="65"/>
      <c r="AO37" s="65"/>
      <c r="AP37" s="65"/>
      <c r="AQ37" s="87"/>
    </row>
    <row r="38" spans="1:207">
      <c r="A38" s="205" t="s">
        <v>270</v>
      </c>
      <c r="B38" s="122" t="s">
        <v>271</v>
      </c>
      <c r="C38" s="51" t="s">
        <v>252</v>
      </c>
      <c r="D38" s="201">
        <v>10</v>
      </c>
      <c r="E38" s="197">
        <v>0.1</v>
      </c>
      <c r="F38" s="205">
        <v>37987</v>
      </c>
      <c r="G38" s="204">
        <v>1650</v>
      </c>
      <c r="H38" s="201">
        <v>119</v>
      </c>
      <c r="I38" s="144">
        <v>120</v>
      </c>
      <c r="J38" s="320">
        <f>I38-H38</f>
        <v>1</v>
      </c>
      <c r="K38" s="321">
        <f t="shared" ref="K38" si="25">((G38*E38)/12)*H38</f>
        <v>1636.25</v>
      </c>
      <c r="L38" s="70">
        <f t="shared" ref="L38" si="26">G38-K38</f>
        <v>13.75</v>
      </c>
      <c r="M38" s="69">
        <v>115.958</v>
      </c>
      <c r="N38" s="125">
        <v>107.661</v>
      </c>
      <c r="O38" s="69">
        <f>M38/N38</f>
        <v>1.0770659756086234</v>
      </c>
      <c r="P38" s="71">
        <f t="shared" ref="P38" si="27">L38*O38</f>
        <v>14.809657164618571</v>
      </c>
      <c r="Q38" s="72">
        <v>120</v>
      </c>
      <c r="R38" s="71">
        <f>G38/Q38*S38</f>
        <v>330</v>
      </c>
      <c r="S38" s="72">
        <v>24</v>
      </c>
      <c r="T38" s="71">
        <f>(E38*G38)/12</f>
        <v>13.75</v>
      </c>
      <c r="U38" s="71">
        <f>(($G38*E38)/12)</f>
        <v>13.75</v>
      </c>
      <c r="V38" s="71">
        <f>(($G38*E38)/12)</f>
        <v>13.75</v>
      </c>
      <c r="W38" s="71">
        <v>13.75</v>
      </c>
      <c r="X38" s="71">
        <v>13.75</v>
      </c>
      <c r="Y38" s="71">
        <v>13.75</v>
      </c>
      <c r="Z38" s="71">
        <v>13.75</v>
      </c>
      <c r="AA38" s="71">
        <v>13.75</v>
      </c>
      <c r="AB38" s="71">
        <v>13.75</v>
      </c>
      <c r="AC38" s="71">
        <v>13.75</v>
      </c>
      <c r="AD38" s="71">
        <v>13.75</v>
      </c>
      <c r="AE38" s="71">
        <v>13.75</v>
      </c>
      <c r="AF38" s="71">
        <f t="shared" ref="AF38" si="28">SUM(T38:AE38)</f>
        <v>165</v>
      </c>
      <c r="AG38" s="86">
        <f>R38-AF38</f>
        <v>165</v>
      </c>
      <c r="AH38" s="71">
        <f>AE38*5</f>
        <v>68.75</v>
      </c>
      <c r="AI38" s="71">
        <f>AE38*O38</f>
        <v>14.809657164618571</v>
      </c>
      <c r="AJ38" s="71">
        <v>14.809657164618571</v>
      </c>
      <c r="AK38" s="71">
        <v>14.809657164618571</v>
      </c>
      <c r="AL38" s="71">
        <v>14.809657164618571</v>
      </c>
      <c r="AM38" s="71">
        <v>14.809657164618571</v>
      </c>
      <c r="AN38" s="71"/>
      <c r="AO38" s="71"/>
      <c r="AP38" s="71">
        <f>SUM(AH38:AO38)</f>
        <v>142.79828582309284</v>
      </c>
      <c r="AQ38" s="86">
        <f>AG38-AP38</f>
        <v>22.20171417690716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</row>
    <row r="39" spans="1:207" s="24" customFormat="1" ht="13.5">
      <c r="A39" s="181" t="s">
        <v>81</v>
      </c>
      <c r="B39" s="181"/>
      <c r="C39" s="55"/>
      <c r="D39" s="194"/>
      <c r="E39" s="40"/>
      <c r="F39" s="329"/>
      <c r="G39" s="278"/>
      <c r="H39" s="330"/>
      <c r="I39" s="68"/>
      <c r="J39" s="322"/>
      <c r="K39" s="135"/>
      <c r="L39" s="66"/>
      <c r="M39" s="67"/>
      <c r="N39" s="323"/>
      <c r="O39" s="67"/>
      <c r="P39" s="65"/>
      <c r="Q39" s="68"/>
      <c r="R39" s="65"/>
      <c r="S39" s="68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87"/>
      <c r="AH39" s="65"/>
      <c r="AI39" s="65"/>
      <c r="AJ39" s="65"/>
      <c r="AK39" s="65"/>
      <c r="AL39" s="65"/>
      <c r="AM39" s="65"/>
      <c r="AN39" s="65"/>
      <c r="AO39" s="65"/>
      <c r="AP39" s="65"/>
      <c r="AQ39" s="87"/>
    </row>
    <row r="40" spans="1:207" ht="13.5">
      <c r="A40" s="181" t="s">
        <v>272</v>
      </c>
      <c r="B40" s="202"/>
      <c r="C40" s="55"/>
      <c r="D40" s="194"/>
      <c r="E40" s="40"/>
      <c r="F40" s="329"/>
      <c r="G40" s="278"/>
      <c r="H40" s="330"/>
      <c r="I40" s="325"/>
      <c r="J40" s="322"/>
      <c r="K40" s="135"/>
      <c r="L40" s="66"/>
      <c r="M40" s="67"/>
      <c r="N40" s="323"/>
      <c r="O40" s="67"/>
      <c r="P40" s="65"/>
      <c r="Q40" s="68"/>
      <c r="R40" s="65"/>
      <c r="S40" s="68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87"/>
      <c r="AH40" s="65"/>
      <c r="AI40" s="65"/>
      <c r="AJ40" s="65"/>
      <c r="AK40" s="65"/>
      <c r="AL40" s="65"/>
      <c r="AM40" s="65"/>
      <c r="AN40" s="65"/>
      <c r="AO40" s="65"/>
      <c r="AP40" s="65"/>
      <c r="AQ40" s="87"/>
    </row>
    <row r="41" spans="1:207" s="24" customFormat="1">
      <c r="A41" s="205" t="s">
        <v>273</v>
      </c>
      <c r="B41" s="122" t="s">
        <v>274</v>
      </c>
      <c r="C41" s="51" t="s">
        <v>252</v>
      </c>
      <c r="D41" s="201">
        <v>3</v>
      </c>
      <c r="E41" s="203">
        <v>0.33329999999999999</v>
      </c>
      <c r="F41" s="198">
        <v>39814</v>
      </c>
      <c r="G41" s="204">
        <v>6083.6</v>
      </c>
      <c r="H41" s="201">
        <v>60</v>
      </c>
      <c r="I41" s="72">
        <v>36</v>
      </c>
      <c r="J41" s="320">
        <f>I41-H41</f>
        <v>-24</v>
      </c>
      <c r="K41" s="321">
        <f>((G41*E41)/12)*H41</f>
        <v>10138.3194</v>
      </c>
      <c r="L41" s="70">
        <f t="shared" ref="L41" si="29">G41-K41</f>
        <v>-4054.7194</v>
      </c>
      <c r="M41" s="69">
        <v>115.958</v>
      </c>
      <c r="N41" s="125">
        <v>134.071</v>
      </c>
      <c r="O41" s="69">
        <f>M41/N41</f>
        <v>0.8648999410759971</v>
      </c>
      <c r="P41" s="71">
        <f t="shared" ref="P41" si="30">L41*O41</f>
        <v>-3506.9265701397021</v>
      </c>
      <c r="Q41" s="72">
        <v>36</v>
      </c>
      <c r="R41" s="71">
        <f>G41/Q41*S41</f>
        <v>4055.7333333333336</v>
      </c>
      <c r="S41" s="72">
        <v>24</v>
      </c>
      <c r="T41" s="71">
        <f>(E41*G41)/12</f>
        <v>168.97199000000001</v>
      </c>
      <c r="U41" s="71">
        <f>(($G41*E41)/12)</f>
        <v>168.97199000000001</v>
      </c>
      <c r="V41" s="71">
        <f>(($G41*E41)/12)</f>
        <v>168.97199000000001</v>
      </c>
      <c r="W41" s="71">
        <v>168.97</v>
      </c>
      <c r="X41" s="71">
        <v>168.97</v>
      </c>
      <c r="Y41" s="71">
        <v>168.97</v>
      </c>
      <c r="Z41" s="71">
        <v>168.97</v>
      </c>
      <c r="AA41" s="71">
        <v>168.97</v>
      </c>
      <c r="AB41" s="71">
        <v>168.97</v>
      </c>
      <c r="AC41" s="71">
        <v>168.97</v>
      </c>
      <c r="AD41" s="71">
        <v>168.97</v>
      </c>
      <c r="AE41" s="71">
        <v>168.97</v>
      </c>
      <c r="AF41" s="71">
        <f t="shared" ref="AF41" si="31">SUM(T41:AE41)</f>
        <v>2027.6459700000003</v>
      </c>
      <c r="AG41" s="86">
        <f>R41-AF41</f>
        <v>2028.0873633333333</v>
      </c>
      <c r="AH41" s="71">
        <f>AE41*5</f>
        <v>844.85</v>
      </c>
      <c r="AI41" s="71">
        <f>AE41*O41</f>
        <v>146.14214304361124</v>
      </c>
      <c r="AJ41" s="71">
        <v>146.14214304361124</v>
      </c>
      <c r="AK41" s="71">
        <v>146.14214304361124</v>
      </c>
      <c r="AL41" s="71">
        <v>146.14214304361124</v>
      </c>
      <c r="AM41" s="71">
        <v>146.14214304361124</v>
      </c>
      <c r="AN41" s="71"/>
      <c r="AO41" s="71"/>
      <c r="AP41" s="71">
        <f>SUM(AH41:AO41)</f>
        <v>1575.5607152180562</v>
      </c>
      <c r="AQ41" s="86">
        <f>AG41-AP41</f>
        <v>452.52664811527711</v>
      </c>
    </row>
    <row r="42" spans="1:207" s="24" customFormat="1">
      <c r="A42" s="181" t="s">
        <v>85</v>
      </c>
      <c r="B42" s="181"/>
      <c r="C42" s="55"/>
      <c r="D42" s="194"/>
      <c r="E42" s="195"/>
      <c r="F42" s="174"/>
      <c r="G42" s="11"/>
      <c r="H42" s="194"/>
      <c r="I42" s="325"/>
      <c r="J42" s="322"/>
      <c r="K42" s="316"/>
      <c r="L42" s="66"/>
      <c r="M42" s="67"/>
      <c r="N42" s="67"/>
      <c r="O42" s="67"/>
      <c r="P42" s="65"/>
      <c r="Q42" s="68"/>
      <c r="R42" s="65"/>
      <c r="S42" s="68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87"/>
      <c r="AH42" s="65"/>
      <c r="AI42" s="65"/>
      <c r="AJ42" s="65"/>
      <c r="AK42" s="65"/>
      <c r="AL42" s="65"/>
      <c r="AM42" s="65"/>
      <c r="AN42" s="65"/>
      <c r="AO42" s="65"/>
      <c r="AP42" s="65"/>
      <c r="AQ42" s="87"/>
    </row>
    <row r="43" spans="1:207">
      <c r="A43" s="181" t="s">
        <v>275</v>
      </c>
      <c r="B43" s="121"/>
      <c r="C43" s="55"/>
      <c r="D43" s="194"/>
      <c r="E43" s="195"/>
      <c r="F43" s="174"/>
      <c r="G43" s="11"/>
      <c r="H43" s="194"/>
      <c r="I43" s="325"/>
      <c r="J43" s="322"/>
      <c r="K43" s="316"/>
      <c r="L43" s="66"/>
      <c r="M43" s="67"/>
      <c r="N43" s="323"/>
      <c r="O43" s="67"/>
      <c r="P43" s="65"/>
      <c r="Q43" s="68"/>
      <c r="R43" s="68"/>
      <c r="S43" s="68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87"/>
      <c r="AH43" s="65"/>
      <c r="AI43" s="65"/>
      <c r="AJ43" s="65"/>
      <c r="AK43" s="65"/>
      <c r="AL43" s="65"/>
      <c r="AM43" s="65"/>
      <c r="AN43" s="65"/>
      <c r="AO43" s="65"/>
      <c r="AP43" s="65"/>
      <c r="AQ43" s="87"/>
    </row>
    <row r="44" spans="1:207">
      <c r="A44" s="205" t="s">
        <v>276</v>
      </c>
      <c r="B44" s="122" t="s">
        <v>277</v>
      </c>
      <c r="C44" s="51" t="s">
        <v>252</v>
      </c>
      <c r="D44" s="201">
        <v>10</v>
      </c>
      <c r="E44" s="197">
        <v>0.1</v>
      </c>
      <c r="F44" s="205">
        <v>29221</v>
      </c>
      <c r="G44" s="204">
        <v>500</v>
      </c>
      <c r="H44" s="201">
        <v>397</v>
      </c>
      <c r="I44" s="319">
        <v>120</v>
      </c>
      <c r="J44" s="320">
        <f>I44-H44</f>
        <v>-277</v>
      </c>
      <c r="K44" s="321">
        <f>((G44*E44)/12)*H44</f>
        <v>1654.1666666666667</v>
      </c>
      <c r="L44" s="70">
        <f t="shared" ref="L44" si="32">G44-K44</f>
        <v>-1154.1666666666667</v>
      </c>
      <c r="M44" s="69">
        <v>115.958</v>
      </c>
      <c r="N44" s="125">
        <v>9.9106E-2</v>
      </c>
      <c r="O44" s="69">
        <f>M44/N44</f>
        <v>1170.0401590216536</v>
      </c>
      <c r="P44" s="331">
        <f t="shared" ref="P44" si="33">L44*O44</f>
        <v>-1350421.3502041586</v>
      </c>
      <c r="Q44" s="72">
        <v>120</v>
      </c>
      <c r="R44" s="71">
        <f>G44/Q44*S44</f>
        <v>100</v>
      </c>
      <c r="S44" s="72">
        <v>24</v>
      </c>
      <c r="T44" s="71">
        <f>(E44*G44)/12</f>
        <v>4.166666666666667</v>
      </c>
      <c r="U44" s="71">
        <f>(($G44*E44)/12)</f>
        <v>4.166666666666667</v>
      </c>
      <c r="V44" s="71">
        <f>(($G44*E44)/12)</f>
        <v>4.166666666666667</v>
      </c>
      <c r="W44" s="71">
        <v>4.17</v>
      </c>
      <c r="X44" s="71">
        <v>4.17</v>
      </c>
      <c r="Y44" s="71">
        <v>4.17</v>
      </c>
      <c r="Z44" s="71">
        <v>4.17</v>
      </c>
      <c r="AA44" s="71">
        <v>4.17</v>
      </c>
      <c r="AB44" s="71">
        <v>4.17</v>
      </c>
      <c r="AC44" s="71">
        <v>4.17</v>
      </c>
      <c r="AD44" s="71">
        <v>4.17</v>
      </c>
      <c r="AE44" s="71">
        <v>4.17</v>
      </c>
      <c r="AF44" s="71">
        <f t="shared" ref="AF44" si="34">SUM(T44:AE44)</f>
        <v>50.030000000000015</v>
      </c>
      <c r="AG44" s="86">
        <f>R44-AF44</f>
        <v>49.969999999999985</v>
      </c>
      <c r="AH44" s="71">
        <f>AE44*5</f>
        <v>20.85</v>
      </c>
      <c r="AI44" s="71">
        <f>AG44/7</f>
        <v>7.1385714285714261</v>
      </c>
      <c r="AJ44" s="71">
        <v>7.1385714285714261</v>
      </c>
      <c r="AK44" s="71">
        <v>7.1385714285714261</v>
      </c>
      <c r="AL44" s="71">
        <v>6.7</v>
      </c>
      <c r="AM44" s="71">
        <v>0</v>
      </c>
      <c r="AN44" s="71"/>
      <c r="AO44" s="71"/>
      <c r="AP44" s="71">
        <f>SUM(AH44:AO44)</f>
        <v>48.965714285714277</v>
      </c>
      <c r="AQ44" s="86">
        <f>AG44-AP44</f>
        <v>1.0042857142857073</v>
      </c>
      <c r="AR44" s="24"/>
      <c r="AS44" s="24"/>
    </row>
    <row r="45" spans="1:207">
      <c r="A45" s="279"/>
      <c r="B45" s="280"/>
      <c r="C45" s="281"/>
      <c r="D45" s="282"/>
      <c r="E45" s="283"/>
      <c r="F45" s="279"/>
      <c r="G45" s="284"/>
      <c r="H45" s="282"/>
      <c r="I45" s="214"/>
      <c r="J45" s="214"/>
      <c r="K45" s="285"/>
      <c r="L45" s="286"/>
      <c r="M45" s="289"/>
      <c r="N45" s="288"/>
      <c r="O45" s="289"/>
      <c r="P45" s="215"/>
      <c r="Q45" s="214"/>
      <c r="R45" s="214"/>
      <c r="S45" s="214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90"/>
      <c r="AH45" s="215"/>
      <c r="AI45" s="215"/>
      <c r="AJ45" s="215"/>
      <c r="AK45" s="215"/>
      <c r="AL45" s="215"/>
      <c r="AM45" s="215">
        <f>SUM(AM16:AM44)</f>
        <v>273.90340210792539</v>
      </c>
      <c r="AN45" s="215"/>
      <c r="AO45" s="215"/>
      <c r="AP45" s="215"/>
      <c r="AQ45" s="290"/>
    </row>
    <row r="46" spans="1:207">
      <c r="C46" s="214"/>
      <c r="AF46" s="19"/>
      <c r="AG46" s="19"/>
      <c r="AP46" s="19">
        <f>SUM(AP16:AP45)</f>
        <v>2863.3827236723373</v>
      </c>
      <c r="AQ46" s="19">
        <f>SUM(AQ16:AQ45)</f>
        <v>595.14847299432915</v>
      </c>
    </row>
    <row r="48" spans="1:207">
      <c r="A48" s="146" t="s">
        <v>178</v>
      </c>
      <c r="B48" s="107"/>
      <c r="C48" s="107"/>
      <c r="D48" s="332"/>
      <c r="E48" s="108"/>
      <c r="F48" s="109"/>
      <c r="G48" s="166"/>
      <c r="H48" s="108"/>
      <c r="I48" s="107"/>
      <c r="J48" s="107"/>
    </row>
  </sheetData>
  <mergeCells count="8">
    <mergeCell ref="Q9:S10"/>
    <mergeCell ref="K11:K12"/>
    <mergeCell ref="A11:A12"/>
    <mergeCell ref="B11:B12"/>
    <mergeCell ref="E11:E12"/>
    <mergeCell ref="F11:F12"/>
    <mergeCell ref="G11:G12"/>
    <mergeCell ref="H11:H12"/>
  </mergeCells>
  <pageMargins left="0.59055118110236227" right="0.19685039370078741" top="0.39370078740157483" bottom="0.39370078740157483" header="0.31496062992125984" footer="0.31496062992125984"/>
  <pageSetup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59"/>
  <sheetViews>
    <sheetView topLeftCell="H1" zoomScale="110" zoomScaleNormal="110" workbookViewId="0">
      <selection activeCell="AH9" sqref="AH9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64" customWidth="1"/>
    <col min="8" max="8" width="8.5703125" style="26" customWidth="1"/>
    <col min="9" max="9" width="7.42578125" customWidth="1"/>
    <col min="10" max="10" width="8.85546875" customWidth="1"/>
    <col min="11" max="11" width="9.42578125" style="132" bestFit="1" customWidth="1"/>
    <col min="12" max="12" width="9" bestFit="1" customWidth="1"/>
    <col min="13" max="13" width="8.7109375" customWidth="1"/>
    <col min="14" max="14" width="8.7109375" style="94" customWidth="1"/>
    <col min="15" max="15" width="7.42578125" customWidth="1"/>
    <col min="16" max="16" width="9.7109375" customWidth="1"/>
    <col min="17" max="17" width="7.140625" customWidth="1"/>
    <col min="18" max="18" width="8.42578125" customWidth="1"/>
    <col min="19" max="19" width="8.140625" customWidth="1"/>
    <col min="20" max="30" width="7.7109375" hidden="1" customWidth="1"/>
    <col min="31" max="31" width="8.7109375" hidden="1" customWidth="1"/>
    <col min="32" max="32" width="10" customWidth="1"/>
    <col min="33" max="33" width="10.85546875" style="82" customWidth="1"/>
    <col min="34" max="34" width="9.140625" customWidth="1"/>
    <col min="35" max="35" width="9.42578125" hidden="1" customWidth="1"/>
    <col min="36" max="37" width="11.42578125" hidden="1" customWidth="1"/>
    <col min="38" max="38" width="9.28515625" hidden="1" customWidth="1"/>
    <col min="39" max="39" width="9.28515625" customWidth="1"/>
    <col min="40" max="41" width="11.42578125" hidden="1" customWidth="1"/>
    <col min="42" max="42" width="10.7109375" bestFit="1" customWidth="1"/>
    <col min="43" max="43" width="10.42578125" customWidth="1"/>
  </cols>
  <sheetData>
    <row r="1" spans="1:193">
      <c r="A1" s="112" t="s">
        <v>278</v>
      </c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/>
      <c r="AF1" s="112"/>
      <c r="AG1" s="116"/>
      <c r="AH1" s="112"/>
      <c r="AI1" s="112"/>
      <c r="AJ1" s="112"/>
      <c r="AK1" s="337"/>
      <c r="AL1" s="337"/>
      <c r="AM1" s="337"/>
      <c r="AN1" s="337"/>
      <c r="AO1" s="337"/>
      <c r="AP1" s="112"/>
      <c r="AQ1" s="112"/>
    </row>
    <row r="2" spans="1:193">
      <c r="A2" s="112"/>
      <c r="B2" s="117" t="s">
        <v>210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6"/>
      <c r="AH2" s="112"/>
      <c r="AI2" s="112"/>
      <c r="AJ2" s="112"/>
      <c r="AK2" s="337"/>
      <c r="AL2" s="337"/>
      <c r="AM2" s="337"/>
      <c r="AN2" s="337"/>
      <c r="AO2" s="337"/>
      <c r="AP2" s="112"/>
      <c r="AQ2" s="112"/>
    </row>
    <row r="3" spans="1:193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6"/>
      <c r="AH3" s="112"/>
      <c r="AI3" s="112"/>
      <c r="AJ3" s="112"/>
      <c r="AK3" s="337"/>
      <c r="AL3" s="337"/>
      <c r="AM3" s="337"/>
      <c r="AN3" s="337"/>
      <c r="AO3" s="337"/>
      <c r="AP3" s="112"/>
      <c r="AQ3" s="112"/>
    </row>
    <row r="4" spans="1:193">
      <c r="A4" s="112"/>
      <c r="B4" s="112" t="s">
        <v>168</v>
      </c>
      <c r="C4" s="115"/>
      <c r="D4" s="114"/>
      <c r="E4" s="114"/>
      <c r="F4" s="114"/>
      <c r="G4" s="114"/>
      <c r="H4" s="114"/>
      <c r="I4" s="114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6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6"/>
      <c r="AH4" s="112"/>
      <c r="AI4" s="112"/>
      <c r="AJ4" s="112"/>
      <c r="AK4" s="337"/>
      <c r="AL4" s="337"/>
      <c r="AM4" s="337"/>
      <c r="AN4" s="337"/>
      <c r="AO4" s="337"/>
      <c r="AP4" s="112"/>
      <c r="AQ4" s="112"/>
    </row>
    <row r="5" spans="1:193">
      <c r="A5" s="112"/>
      <c r="B5" s="119" t="s">
        <v>279</v>
      </c>
      <c r="C5" s="115"/>
      <c r="D5" s="114"/>
      <c r="E5" s="114"/>
      <c r="F5" s="114"/>
      <c r="G5" s="114"/>
      <c r="H5" s="114"/>
      <c r="I5" s="114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6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6"/>
      <c r="AH5" s="112"/>
      <c r="AI5" s="112"/>
      <c r="AJ5" s="112"/>
      <c r="AK5" s="337"/>
      <c r="AL5" s="337"/>
      <c r="AM5" s="337"/>
      <c r="AN5" s="337"/>
      <c r="AO5" s="337"/>
      <c r="AP5" s="112"/>
      <c r="AQ5" s="112"/>
    </row>
    <row r="6" spans="1:193">
      <c r="A6" s="112"/>
      <c r="B6" s="112" t="s">
        <v>170</v>
      </c>
      <c r="C6" s="115"/>
      <c r="D6" s="114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6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6"/>
      <c r="AH6" s="112"/>
      <c r="AI6" s="112"/>
      <c r="AJ6" s="112"/>
      <c r="AK6" s="337"/>
      <c r="AL6" s="337"/>
      <c r="AM6" s="337"/>
      <c r="AN6" s="337"/>
      <c r="AO6" s="337"/>
      <c r="AP6" s="112"/>
      <c r="AQ6" s="112"/>
    </row>
    <row r="7" spans="1:193">
      <c r="A7" s="112"/>
      <c r="B7" s="112"/>
      <c r="C7" s="115"/>
      <c r="D7" s="114"/>
      <c r="E7" s="114"/>
      <c r="F7" s="114"/>
      <c r="G7" s="114"/>
      <c r="H7" s="114"/>
      <c r="I7" s="114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6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6"/>
      <c r="AH7" s="112"/>
      <c r="AI7" s="112"/>
      <c r="AJ7" s="112"/>
      <c r="AK7" s="337"/>
      <c r="AL7" s="337"/>
      <c r="AM7" s="337"/>
      <c r="AN7" s="337"/>
      <c r="AO7" s="337"/>
      <c r="AP7" s="112"/>
      <c r="AQ7" s="112"/>
    </row>
    <row r="8" spans="1:193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G8" s="81"/>
    </row>
    <row r="9" spans="1:193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221</v>
      </c>
      <c r="R9" s="338"/>
      <c r="S9" s="338"/>
      <c r="T9" s="48"/>
      <c r="AG9" s="81"/>
    </row>
    <row r="10" spans="1:193" ht="20.25" customHeight="1">
      <c r="Q10" s="338"/>
      <c r="R10" s="338"/>
      <c r="S10" s="338"/>
    </row>
    <row r="11" spans="1:193" ht="51">
      <c r="A11" s="339" t="s">
        <v>72</v>
      </c>
      <c r="B11" s="339" t="s">
        <v>0</v>
      </c>
      <c r="C11" s="298" t="s">
        <v>188</v>
      </c>
      <c r="D11" s="298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300" t="s">
        <v>213</v>
      </c>
      <c r="AH11" s="300" t="s">
        <v>215</v>
      </c>
      <c r="AI11" s="266" t="s">
        <v>8</v>
      </c>
      <c r="AJ11" s="266" t="s">
        <v>9</v>
      </c>
      <c r="AK11" s="266" t="s">
        <v>10</v>
      </c>
      <c r="AL11" s="266" t="s">
        <v>11</v>
      </c>
      <c r="AM11" s="266" t="s">
        <v>12</v>
      </c>
      <c r="AN11" s="266" t="s">
        <v>13</v>
      </c>
      <c r="AO11" s="266" t="s">
        <v>14</v>
      </c>
      <c r="AP11" s="266" t="s">
        <v>15</v>
      </c>
      <c r="AQ11" s="269" t="s">
        <v>79</v>
      </c>
    </row>
    <row r="12" spans="1:193" ht="31.5" customHeight="1">
      <c r="A12" s="340"/>
      <c r="B12" s="340"/>
      <c r="C12" s="183" t="s">
        <v>280</v>
      </c>
      <c r="D12" s="299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301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266">
        <v>2015</v>
      </c>
      <c r="AJ12" s="266">
        <v>2015</v>
      </c>
      <c r="AK12" s="266">
        <v>2015</v>
      </c>
      <c r="AL12" s="266">
        <v>2015</v>
      </c>
      <c r="AM12" s="266">
        <v>2015</v>
      </c>
      <c r="AN12" s="266">
        <v>2015</v>
      </c>
      <c r="AO12" s="266">
        <v>2015</v>
      </c>
      <c r="AP12" s="266">
        <v>2015</v>
      </c>
      <c r="AQ12" s="266" t="s">
        <v>80</v>
      </c>
    </row>
    <row r="13" spans="1:193" s="24" customFormat="1" ht="13.5">
      <c r="A13" s="37"/>
      <c r="B13" s="16"/>
      <c r="C13" s="55"/>
      <c r="D13" s="68"/>
      <c r="E13" s="191"/>
      <c r="F13" s="192"/>
      <c r="G13" s="11"/>
      <c r="H13" s="57"/>
      <c r="I13" s="68"/>
      <c r="J13" s="68"/>
      <c r="K13" s="316"/>
      <c r="L13" s="66"/>
      <c r="M13" s="67"/>
      <c r="N13" s="99"/>
      <c r="O13" s="67"/>
      <c r="P13" s="65"/>
      <c r="Q13" s="68"/>
      <c r="R13" s="65"/>
      <c r="S13" s="6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87"/>
      <c r="AH13" s="65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193">
      <c r="A14" s="181" t="s">
        <v>81</v>
      </c>
      <c r="B14" s="181"/>
      <c r="C14" s="193"/>
      <c r="D14" s="147"/>
      <c r="E14" s="147"/>
      <c r="F14" s="174"/>
      <c r="G14" s="11"/>
      <c r="H14" s="194"/>
      <c r="I14" s="12"/>
      <c r="J14" s="12"/>
      <c r="K14" s="317"/>
      <c r="L14" s="75"/>
      <c r="M14" s="76"/>
      <c r="N14" s="101"/>
      <c r="O14" s="76"/>
      <c r="P14" s="74"/>
      <c r="Q14" s="12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40"/>
      <c r="AJ14" s="40"/>
      <c r="AK14" s="40"/>
      <c r="AL14" s="40"/>
      <c r="AM14" s="40"/>
      <c r="AN14" s="40"/>
      <c r="AO14" s="40"/>
      <c r="AP14" s="40"/>
      <c r="AQ14" s="40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</row>
    <row r="15" spans="1:193" s="24" customFormat="1">
      <c r="A15" s="181" t="s">
        <v>281</v>
      </c>
      <c r="B15" s="121"/>
      <c r="C15" s="55"/>
      <c r="D15" s="68"/>
      <c r="E15" s="195"/>
      <c r="F15" s="192"/>
      <c r="G15" s="196"/>
      <c r="H15" s="57"/>
      <c r="I15" s="68"/>
      <c r="J15" s="68"/>
      <c r="K15" s="316"/>
      <c r="L15" s="66"/>
      <c r="M15" s="67"/>
      <c r="N15" s="99"/>
      <c r="O15" s="67"/>
      <c r="P15" s="65"/>
      <c r="Q15" s="68"/>
      <c r="R15" s="157">
        <v>3232</v>
      </c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>
        <v>1263</v>
      </c>
      <c r="AG15" s="157">
        <v>1241</v>
      </c>
      <c r="AH15" s="157"/>
      <c r="AI15" s="157"/>
      <c r="AJ15" s="157"/>
      <c r="AK15" s="157"/>
      <c r="AL15" s="157"/>
      <c r="AM15" s="157"/>
      <c r="AN15" s="157"/>
      <c r="AO15" s="157"/>
      <c r="AP15" s="157">
        <v>1263</v>
      </c>
      <c r="AQ15" s="157">
        <v>1241</v>
      </c>
    </row>
    <row r="16" spans="1:193" s="24" customFormat="1">
      <c r="A16" s="205" t="s">
        <v>282</v>
      </c>
      <c r="B16" s="122" t="s">
        <v>283</v>
      </c>
      <c r="C16" s="51" t="s">
        <v>279</v>
      </c>
      <c r="D16" s="72">
        <v>3</v>
      </c>
      <c r="E16" s="203">
        <v>0.33329999999999999</v>
      </c>
      <c r="F16" s="198">
        <v>39083</v>
      </c>
      <c r="G16" s="204">
        <v>650</v>
      </c>
      <c r="H16" s="273">
        <v>84</v>
      </c>
      <c r="I16" s="319">
        <v>36</v>
      </c>
      <c r="J16" s="72">
        <f t="shared" ref="J16:J20" si="0">I16-H16</f>
        <v>-48</v>
      </c>
      <c r="K16" s="321">
        <f>((G16*E16)/12)*H16</f>
        <v>1516.5149999999999</v>
      </c>
      <c r="L16" s="70">
        <f t="shared" ref="L16:L20" si="1">G16-K16</f>
        <v>-866.51499999999987</v>
      </c>
      <c r="M16" s="69">
        <v>115.958</v>
      </c>
      <c r="N16" s="69">
        <v>121.64</v>
      </c>
      <c r="O16" s="69">
        <f>M16/N16</f>
        <v>0.95328839197632353</v>
      </c>
      <c r="P16" s="71">
        <f t="shared" ref="P16:P20" si="2">L16*O16</f>
        <v>-826.03869097336383</v>
      </c>
      <c r="Q16" s="72">
        <v>36</v>
      </c>
      <c r="R16" s="71">
        <f>G16/Q16*S16</f>
        <v>433.33333333333337</v>
      </c>
      <c r="S16" s="72">
        <v>24</v>
      </c>
      <c r="T16" s="71">
        <f t="shared" ref="T16:T20" si="3">R16/S16</f>
        <v>18.055555555555557</v>
      </c>
      <c r="U16" s="71">
        <v>18.059999999999999</v>
      </c>
      <c r="V16" s="71">
        <v>18.059999999999999</v>
      </c>
      <c r="W16" s="71">
        <v>18.059999999999999</v>
      </c>
      <c r="X16" s="71">
        <v>18.059999999999999</v>
      </c>
      <c r="Y16" s="71">
        <v>18.059999999999999</v>
      </c>
      <c r="Z16" s="71">
        <v>18.059999999999999</v>
      </c>
      <c r="AA16" s="71">
        <v>18.059999999999999</v>
      </c>
      <c r="AB16" s="71">
        <v>18.059999999999999</v>
      </c>
      <c r="AC16" s="71">
        <v>18.059999999999999</v>
      </c>
      <c r="AD16" s="71">
        <v>18.059999999999999</v>
      </c>
      <c r="AE16" s="71">
        <v>18.059999999999999</v>
      </c>
      <c r="AF16" s="71">
        <f>SUM(T16:AE16)</f>
        <v>216.71555555555557</v>
      </c>
      <c r="AG16" s="86">
        <f>R16-AF16</f>
        <v>216.6177777777778</v>
      </c>
      <c r="AH16" s="71">
        <f>AE16*5</f>
        <v>90.3</v>
      </c>
      <c r="AI16" s="71">
        <f>AE16*O16</f>
        <v>17.216388359092402</v>
      </c>
      <c r="AJ16" s="71">
        <v>17.216388359092402</v>
      </c>
      <c r="AK16" s="71">
        <v>17.216388359092402</v>
      </c>
      <c r="AL16" s="71">
        <v>17.216388359092402</v>
      </c>
      <c r="AM16" s="71">
        <v>17.216388359092402</v>
      </c>
      <c r="AN16" s="71"/>
      <c r="AO16" s="71"/>
      <c r="AP16" s="71">
        <f>SUM(AH16:AO16)</f>
        <v>176.38194179546201</v>
      </c>
      <c r="AQ16" s="86">
        <f>AG16-AP16</f>
        <v>40.235835982315791</v>
      </c>
    </row>
    <row r="17" spans="1:43" s="24" customFormat="1">
      <c r="A17" s="205" t="s">
        <v>282</v>
      </c>
      <c r="B17" s="122" t="s">
        <v>284</v>
      </c>
      <c r="C17" s="51" t="s">
        <v>279</v>
      </c>
      <c r="D17" s="72">
        <v>3</v>
      </c>
      <c r="E17" s="203">
        <v>0.33329999999999999</v>
      </c>
      <c r="F17" s="198">
        <v>40179</v>
      </c>
      <c r="G17" s="204">
        <v>650</v>
      </c>
      <c r="H17" s="273">
        <v>48</v>
      </c>
      <c r="I17" s="319">
        <v>36</v>
      </c>
      <c r="J17" s="72">
        <f t="shared" si="0"/>
        <v>-12</v>
      </c>
      <c r="K17" s="321">
        <f>((G17*E17)/12)*H17</f>
        <v>866.57999999999993</v>
      </c>
      <c r="L17" s="70">
        <f t="shared" si="1"/>
        <v>-216.57999999999993</v>
      </c>
      <c r="M17" s="69">
        <v>115.958</v>
      </c>
      <c r="N17" s="69">
        <v>140.047</v>
      </c>
      <c r="O17" s="69">
        <f>M17/N17</f>
        <v>0.82799345933865065</v>
      </c>
      <c r="P17" s="71">
        <f t="shared" si="2"/>
        <v>-179.32682342356489</v>
      </c>
      <c r="Q17" s="72">
        <v>36</v>
      </c>
      <c r="R17" s="71">
        <f>G17/Q17*S17</f>
        <v>433.33333333333337</v>
      </c>
      <c r="S17" s="72">
        <v>24</v>
      </c>
      <c r="T17" s="71">
        <f t="shared" si="3"/>
        <v>18.055555555555557</v>
      </c>
      <c r="U17" s="71">
        <v>18.059999999999999</v>
      </c>
      <c r="V17" s="71">
        <v>18.059999999999999</v>
      </c>
      <c r="W17" s="71">
        <v>18.059999999999999</v>
      </c>
      <c r="X17" s="71">
        <v>18.059999999999999</v>
      </c>
      <c r="Y17" s="71">
        <v>18.059999999999999</v>
      </c>
      <c r="Z17" s="71">
        <v>18.059999999999999</v>
      </c>
      <c r="AA17" s="71">
        <v>18.059999999999999</v>
      </c>
      <c r="AB17" s="71">
        <v>18.059999999999999</v>
      </c>
      <c r="AC17" s="71">
        <v>18.059999999999999</v>
      </c>
      <c r="AD17" s="71">
        <v>18.059999999999999</v>
      </c>
      <c r="AE17" s="71">
        <v>18.059999999999999</v>
      </c>
      <c r="AF17" s="71">
        <f>SUM(T17:AE17)</f>
        <v>216.71555555555557</v>
      </c>
      <c r="AG17" s="86">
        <f>R17-AF17</f>
        <v>216.6177777777778</v>
      </c>
      <c r="AH17" s="71">
        <f>AE17*5</f>
        <v>90.3</v>
      </c>
      <c r="AI17" s="71">
        <f>AE17*O17</f>
        <v>14.95356187565603</v>
      </c>
      <c r="AJ17" s="71">
        <v>14.95356187565603</v>
      </c>
      <c r="AK17" s="71">
        <v>14.95356187565603</v>
      </c>
      <c r="AL17" s="71">
        <v>14.95356187565603</v>
      </c>
      <c r="AM17" s="71">
        <v>14.95356187565603</v>
      </c>
      <c r="AN17" s="71"/>
      <c r="AO17" s="71"/>
      <c r="AP17" s="71">
        <f>SUM(AH17:AO17)</f>
        <v>165.06780937828015</v>
      </c>
      <c r="AQ17" s="86">
        <f>AG17-AP17</f>
        <v>51.549968399497658</v>
      </c>
    </row>
    <row r="18" spans="1:43" s="24" customFormat="1">
      <c r="A18" s="205" t="s">
        <v>282</v>
      </c>
      <c r="B18" s="122" t="s">
        <v>285</v>
      </c>
      <c r="C18" s="51" t="s">
        <v>279</v>
      </c>
      <c r="D18" s="72">
        <v>3</v>
      </c>
      <c r="E18" s="203">
        <v>0.33329999999999999</v>
      </c>
      <c r="F18" s="198">
        <v>40179</v>
      </c>
      <c r="G18" s="204">
        <v>4495</v>
      </c>
      <c r="H18" s="273">
        <v>48</v>
      </c>
      <c r="I18" s="319">
        <v>36</v>
      </c>
      <c r="J18" s="72">
        <f t="shared" si="0"/>
        <v>-12</v>
      </c>
      <c r="K18" s="321">
        <f>((G18*E18)/12)*H18</f>
        <v>5992.7339999999995</v>
      </c>
      <c r="L18" s="70">
        <f t="shared" si="1"/>
        <v>-1497.7339999999995</v>
      </c>
      <c r="M18" s="69">
        <v>115.958</v>
      </c>
      <c r="N18" s="69">
        <v>140.047</v>
      </c>
      <c r="O18" s="69">
        <f>M18/N18</f>
        <v>0.82799345933865065</v>
      </c>
      <c r="P18" s="71">
        <f t="shared" si="2"/>
        <v>-1240.113955829114</v>
      </c>
      <c r="Q18" s="72">
        <v>36</v>
      </c>
      <c r="R18" s="71">
        <f>G18/Q18*S18</f>
        <v>2996.666666666667</v>
      </c>
      <c r="S18" s="72">
        <v>24</v>
      </c>
      <c r="T18" s="71">
        <f t="shared" si="3"/>
        <v>124.86111111111113</v>
      </c>
      <c r="U18" s="71">
        <f>(($G18*E18)/12)</f>
        <v>124.84862499999998</v>
      </c>
      <c r="V18" s="71">
        <f>(($G18*E18)/12)</f>
        <v>124.84862499999998</v>
      </c>
      <c r="W18" s="71">
        <v>124.85</v>
      </c>
      <c r="X18" s="71">
        <v>124.85</v>
      </c>
      <c r="Y18" s="71">
        <v>124.85</v>
      </c>
      <c r="Z18" s="71">
        <v>124.85</v>
      </c>
      <c r="AA18" s="71">
        <v>124.85</v>
      </c>
      <c r="AB18" s="71">
        <v>124.85</v>
      </c>
      <c r="AC18" s="71">
        <v>124.85</v>
      </c>
      <c r="AD18" s="71">
        <v>124.85</v>
      </c>
      <c r="AE18" s="71">
        <v>124.85</v>
      </c>
      <c r="AF18" s="71">
        <f>SUM(T18:AE18)</f>
        <v>1498.2083611111109</v>
      </c>
      <c r="AG18" s="86">
        <f t="shared" ref="AG18:AG20" si="4">R18-AF18</f>
        <v>1498.4583055555561</v>
      </c>
      <c r="AH18" s="71">
        <f>AE18*5</f>
        <v>624.25</v>
      </c>
      <c r="AI18" s="71">
        <f>AE18*O18</f>
        <v>103.37498339843053</v>
      </c>
      <c r="AJ18" s="71">
        <v>103.37498339843053</v>
      </c>
      <c r="AK18" s="71">
        <v>103.37498339843053</v>
      </c>
      <c r="AL18" s="71">
        <v>103.37498339843053</v>
      </c>
      <c r="AM18" s="71">
        <v>103.37498339843053</v>
      </c>
      <c r="AN18" s="71"/>
      <c r="AO18" s="71"/>
      <c r="AP18" s="71">
        <f>SUM(AH18:AO18)</f>
        <v>1141.1249169921527</v>
      </c>
      <c r="AQ18" s="86">
        <f>AG18-AP18</f>
        <v>357.33338856340333</v>
      </c>
    </row>
    <row r="19" spans="1:43" s="24" customFormat="1">
      <c r="A19" s="205" t="s">
        <v>282</v>
      </c>
      <c r="B19" s="122" t="s">
        <v>286</v>
      </c>
      <c r="C19" s="51" t="s">
        <v>279</v>
      </c>
      <c r="D19" s="72">
        <v>3</v>
      </c>
      <c r="E19" s="203">
        <v>0.33329999999999999</v>
      </c>
      <c r="F19" s="198">
        <v>40179</v>
      </c>
      <c r="G19" s="204">
        <v>4495</v>
      </c>
      <c r="H19" s="273">
        <v>48</v>
      </c>
      <c r="I19" s="319">
        <v>36</v>
      </c>
      <c r="J19" s="72">
        <f t="shared" si="0"/>
        <v>-12</v>
      </c>
      <c r="K19" s="321">
        <f>((G19*E19)/12)*H19</f>
        <v>5992.7339999999995</v>
      </c>
      <c r="L19" s="70">
        <f t="shared" si="1"/>
        <v>-1497.7339999999995</v>
      </c>
      <c r="M19" s="69">
        <v>115.958</v>
      </c>
      <c r="N19" s="69">
        <v>140.047</v>
      </c>
      <c r="O19" s="69">
        <f>M19/N19</f>
        <v>0.82799345933865065</v>
      </c>
      <c r="P19" s="71">
        <f t="shared" si="2"/>
        <v>-1240.113955829114</v>
      </c>
      <c r="Q19" s="72">
        <v>36</v>
      </c>
      <c r="R19" s="71">
        <f>G19/Q19*S19</f>
        <v>2996.666666666667</v>
      </c>
      <c r="S19" s="72">
        <v>24</v>
      </c>
      <c r="T19" s="71">
        <f t="shared" si="3"/>
        <v>124.86111111111113</v>
      </c>
      <c r="U19" s="71">
        <f>(($G19*E19)/12)</f>
        <v>124.84862499999998</v>
      </c>
      <c r="V19" s="71">
        <f>(($G19*E19)/12)</f>
        <v>124.84862499999998</v>
      </c>
      <c r="W19" s="71">
        <v>124.85</v>
      </c>
      <c r="X19" s="71">
        <v>124.85</v>
      </c>
      <c r="Y19" s="71">
        <v>124.85</v>
      </c>
      <c r="Z19" s="71">
        <v>124.85</v>
      </c>
      <c r="AA19" s="71">
        <v>124.85</v>
      </c>
      <c r="AB19" s="71">
        <v>124.85</v>
      </c>
      <c r="AC19" s="71">
        <v>124.85</v>
      </c>
      <c r="AD19" s="71">
        <v>124.85</v>
      </c>
      <c r="AE19" s="71">
        <v>124.85</v>
      </c>
      <c r="AF19" s="71">
        <f>SUM(T19:AE19)</f>
        <v>1498.2083611111109</v>
      </c>
      <c r="AG19" s="86">
        <f t="shared" si="4"/>
        <v>1498.4583055555561</v>
      </c>
      <c r="AH19" s="71">
        <f>AE19*5</f>
        <v>624.25</v>
      </c>
      <c r="AI19" s="71">
        <f>AE19*O19</f>
        <v>103.37498339843053</v>
      </c>
      <c r="AJ19" s="71">
        <v>103.37498339843053</v>
      </c>
      <c r="AK19" s="71">
        <v>103.37498339843053</v>
      </c>
      <c r="AL19" s="71">
        <v>103.37498339843053</v>
      </c>
      <c r="AM19" s="71">
        <v>103.37498339843053</v>
      </c>
      <c r="AN19" s="71"/>
      <c r="AO19" s="71"/>
      <c r="AP19" s="71">
        <f>SUM(AH19:AO19)</f>
        <v>1141.1249169921527</v>
      </c>
      <c r="AQ19" s="86">
        <f>AG19-AP19</f>
        <v>357.33338856340333</v>
      </c>
    </row>
    <row r="20" spans="1:43" s="24" customFormat="1">
      <c r="A20" s="205" t="s">
        <v>282</v>
      </c>
      <c r="B20" s="122" t="s">
        <v>287</v>
      </c>
      <c r="C20" s="51" t="s">
        <v>279</v>
      </c>
      <c r="D20" s="72">
        <v>3</v>
      </c>
      <c r="E20" s="203">
        <v>0.33329999999999999</v>
      </c>
      <c r="F20" s="198">
        <v>40179</v>
      </c>
      <c r="G20" s="204">
        <v>600</v>
      </c>
      <c r="H20" s="273">
        <v>48</v>
      </c>
      <c r="I20" s="319">
        <v>36</v>
      </c>
      <c r="J20" s="72">
        <f t="shared" si="0"/>
        <v>-12</v>
      </c>
      <c r="K20" s="321">
        <f>((G20*E20)/12)*H20</f>
        <v>799.92</v>
      </c>
      <c r="L20" s="70">
        <f t="shared" si="1"/>
        <v>-199.91999999999996</v>
      </c>
      <c r="M20" s="69">
        <v>115.958</v>
      </c>
      <c r="N20" s="69">
        <v>140.047</v>
      </c>
      <c r="O20" s="69">
        <f>M20/N20</f>
        <v>0.82799345933865065</v>
      </c>
      <c r="P20" s="71">
        <f t="shared" si="2"/>
        <v>-165.532452390983</v>
      </c>
      <c r="Q20" s="72">
        <v>36</v>
      </c>
      <c r="R20" s="71">
        <f>G20/Q20*S20</f>
        <v>400</v>
      </c>
      <c r="S20" s="72">
        <v>24</v>
      </c>
      <c r="T20" s="71">
        <f t="shared" si="3"/>
        <v>16.666666666666668</v>
      </c>
      <c r="U20" s="71">
        <f>(($G20*E20)/12)</f>
        <v>16.664999999999999</v>
      </c>
      <c r="V20" s="71">
        <f>(($G20*E20)/12)</f>
        <v>16.664999999999999</v>
      </c>
      <c r="W20" s="71">
        <v>16.670000000000002</v>
      </c>
      <c r="X20" s="71">
        <v>16.670000000000002</v>
      </c>
      <c r="Y20" s="71">
        <v>16.670000000000002</v>
      </c>
      <c r="Z20" s="71">
        <v>16.670000000000002</v>
      </c>
      <c r="AA20" s="71">
        <v>16.670000000000002</v>
      </c>
      <c r="AB20" s="71">
        <v>16.670000000000002</v>
      </c>
      <c r="AC20" s="71">
        <v>16.670000000000002</v>
      </c>
      <c r="AD20" s="71">
        <v>16.670000000000002</v>
      </c>
      <c r="AE20" s="71">
        <v>16.670000000000002</v>
      </c>
      <c r="AF20" s="71">
        <f>SUM(T20:AE20)</f>
        <v>200.0266666666667</v>
      </c>
      <c r="AG20" s="86">
        <f t="shared" si="4"/>
        <v>199.9733333333333</v>
      </c>
      <c r="AH20" s="71">
        <f>AE20*5</f>
        <v>83.350000000000009</v>
      </c>
      <c r="AI20" s="71">
        <f>AE20*O20</f>
        <v>13.802650967175309</v>
      </c>
      <c r="AJ20" s="71">
        <v>13.802650967175309</v>
      </c>
      <c r="AK20" s="71">
        <v>13.802650967175309</v>
      </c>
      <c r="AL20" s="71">
        <v>13.802650967175309</v>
      </c>
      <c r="AM20" s="71">
        <v>13.802650967175309</v>
      </c>
      <c r="AN20" s="71"/>
      <c r="AO20" s="71"/>
      <c r="AP20" s="71">
        <f>SUM(AH20:AO20)</f>
        <v>152.36325483587655</v>
      </c>
      <c r="AQ20" s="86">
        <f>AG20-AP20</f>
        <v>47.610078497456755</v>
      </c>
    </row>
    <row r="21" spans="1:43">
      <c r="A21" s="279"/>
      <c r="B21" s="280"/>
      <c r="C21" s="281"/>
      <c r="D21" s="214"/>
      <c r="E21" s="283"/>
      <c r="F21" s="279"/>
      <c r="G21" s="284"/>
      <c r="H21" s="282"/>
      <c r="I21" s="214"/>
      <c r="J21" s="214"/>
      <c r="K21" s="285"/>
      <c r="L21" s="286"/>
      <c r="M21" s="289"/>
      <c r="N21" s="288"/>
      <c r="O21" s="289"/>
      <c r="P21" s="215"/>
      <c r="Q21" s="214"/>
      <c r="R21" s="214"/>
      <c r="S21" s="214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19"/>
      <c r="AG21" s="19"/>
      <c r="AH21" s="175"/>
      <c r="AI21" s="175">
        <f>SUM(AI16:AI20)</f>
        <v>252.7225679987848</v>
      </c>
      <c r="AJ21" s="175"/>
      <c r="AK21" s="19"/>
      <c r="AL21" s="19"/>
      <c r="AM21" s="19">
        <f>SUM(AM16:AM20)</f>
        <v>252.7225679987848</v>
      </c>
      <c r="AP21" s="19">
        <f>SUM(AP16:AP20)</f>
        <v>2776.0628399939242</v>
      </c>
      <c r="AQ21" s="19">
        <f>SUM(AQ16:AQ20)</f>
        <v>854.06266000607684</v>
      </c>
    </row>
    <row r="22" spans="1:43">
      <c r="A22" s="279"/>
      <c r="B22" s="280"/>
      <c r="C22" s="281"/>
      <c r="D22" s="214"/>
      <c r="E22" s="283"/>
      <c r="F22" s="279"/>
      <c r="G22" s="284"/>
      <c r="H22" s="282"/>
      <c r="I22" s="214"/>
      <c r="J22" s="214"/>
      <c r="K22" s="285"/>
      <c r="L22" s="286"/>
      <c r="M22" s="289"/>
      <c r="N22" s="288"/>
      <c r="O22" s="289"/>
      <c r="P22" s="215"/>
      <c r="Q22" s="214"/>
      <c r="R22" s="214"/>
      <c r="S22" s="214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90"/>
      <c r="AH22" s="215"/>
      <c r="AI22" s="241"/>
    </row>
    <row r="23" spans="1:43">
      <c r="C23" s="214"/>
      <c r="H23" s="26" t="s">
        <v>288</v>
      </c>
      <c r="AF23" s="19"/>
      <c r="AG23" s="292"/>
      <c r="AH23" s="215"/>
      <c r="AI23" s="241"/>
    </row>
    <row r="24" spans="1:43">
      <c r="AG24" s="334"/>
      <c r="AH24" s="215"/>
      <c r="AI24" s="335">
        <f>AF21+AP21</f>
        <v>2776.0628399939242</v>
      </c>
    </row>
    <row r="25" spans="1:43">
      <c r="A25" s="146" t="s">
        <v>178</v>
      </c>
      <c r="B25" s="107"/>
      <c r="C25" s="107"/>
      <c r="D25" s="108"/>
      <c r="E25" s="108"/>
      <c r="F25" s="109"/>
      <c r="G25" s="166"/>
      <c r="H25" s="108"/>
      <c r="I25" s="107"/>
      <c r="J25" s="107"/>
      <c r="AG25" s="263"/>
      <c r="AH25" s="333"/>
      <c r="AI25" s="241"/>
    </row>
    <row r="26" spans="1:43">
      <c r="AG26" s="263"/>
      <c r="AH26" s="215"/>
      <c r="AI26" s="241"/>
    </row>
    <row r="27" spans="1:43">
      <c r="AG27" s="263"/>
      <c r="AH27" s="215"/>
      <c r="AI27" s="241"/>
    </row>
    <row r="28" spans="1:43">
      <c r="AG28" s="263"/>
      <c r="AH28" s="333"/>
      <c r="AI28" s="241"/>
    </row>
    <row r="29" spans="1:43">
      <c r="AG29" s="263"/>
      <c r="AH29" s="215"/>
      <c r="AI29" s="241"/>
    </row>
    <row r="30" spans="1:43">
      <c r="AG30" s="263"/>
      <c r="AH30" s="215"/>
      <c r="AI30" s="241"/>
    </row>
    <row r="31" spans="1:43">
      <c r="AG31" s="263"/>
      <c r="AH31" s="215"/>
      <c r="AI31" s="241"/>
    </row>
    <row r="32" spans="1:43">
      <c r="AG32" s="263"/>
      <c r="AH32" s="215"/>
      <c r="AI32" s="241"/>
    </row>
    <row r="33" spans="33:35">
      <c r="AG33" s="263"/>
      <c r="AH33" s="333"/>
      <c r="AI33" s="241"/>
    </row>
    <row r="34" spans="33:35">
      <c r="AG34" s="263"/>
      <c r="AH34" s="215"/>
      <c r="AI34" s="241"/>
    </row>
    <row r="35" spans="33:35">
      <c r="AG35" s="263"/>
      <c r="AH35" s="215"/>
      <c r="AI35" s="241"/>
    </row>
    <row r="36" spans="33:35">
      <c r="AG36" s="263"/>
      <c r="AH36" s="215"/>
      <c r="AI36" s="241"/>
    </row>
    <row r="37" spans="33:35">
      <c r="AG37" s="263"/>
      <c r="AH37" s="215"/>
      <c r="AI37" s="241"/>
    </row>
    <row r="38" spans="33:35">
      <c r="AG38" s="263"/>
      <c r="AH38" s="215"/>
      <c r="AI38" s="241"/>
    </row>
    <row r="39" spans="33:35">
      <c r="AG39" s="263"/>
      <c r="AH39" s="215"/>
      <c r="AI39" s="241"/>
    </row>
    <row r="40" spans="33:35">
      <c r="AG40" s="263"/>
      <c r="AH40" s="215"/>
      <c r="AI40" s="241"/>
    </row>
    <row r="41" spans="33:35">
      <c r="AG41" s="263"/>
      <c r="AH41" s="215"/>
      <c r="AI41" s="241"/>
    </row>
    <row r="42" spans="33:35">
      <c r="AG42" s="263"/>
      <c r="AH42" s="215"/>
      <c r="AI42" s="241"/>
    </row>
    <row r="43" spans="33:35">
      <c r="AG43" s="263"/>
      <c r="AH43" s="215"/>
      <c r="AI43" s="241"/>
    </row>
    <row r="44" spans="33:35">
      <c r="AG44" s="263"/>
      <c r="AH44" s="215"/>
      <c r="AI44" s="241"/>
    </row>
    <row r="45" spans="33:35">
      <c r="AG45" s="263"/>
      <c r="AH45" s="215"/>
      <c r="AI45" s="241"/>
    </row>
    <row r="46" spans="33:35">
      <c r="AG46" s="263"/>
      <c r="AH46" s="248"/>
      <c r="AI46" s="241"/>
    </row>
    <row r="47" spans="33:35">
      <c r="AG47" s="263"/>
      <c r="AH47" s="248"/>
      <c r="AI47" s="241"/>
    </row>
    <row r="48" spans="33:35">
      <c r="AG48" s="263"/>
      <c r="AH48" s="248"/>
      <c r="AI48" s="241"/>
    </row>
    <row r="49" spans="33:35">
      <c r="AG49" s="263"/>
      <c r="AH49" s="248"/>
      <c r="AI49" s="241"/>
    </row>
    <row r="50" spans="33:35">
      <c r="AG50" s="263"/>
      <c r="AH50" s="248"/>
      <c r="AI50" s="241"/>
    </row>
    <row r="51" spans="33:35">
      <c r="AG51" s="263"/>
      <c r="AH51" s="248"/>
      <c r="AI51" s="241"/>
    </row>
    <row r="52" spans="33:35">
      <c r="AH52" s="24"/>
    </row>
    <row r="53" spans="33:35">
      <c r="AH53" s="24"/>
    </row>
    <row r="54" spans="33:35">
      <c r="AH54" s="24"/>
    </row>
    <row r="55" spans="33:35">
      <c r="AH55" s="24"/>
    </row>
    <row r="56" spans="33:35">
      <c r="AH56" s="24"/>
    </row>
    <row r="57" spans="33:35">
      <c r="AH57" s="24"/>
    </row>
    <row r="58" spans="33:35">
      <c r="AH58" s="24"/>
    </row>
    <row r="59" spans="33:35">
      <c r="AH59" s="24"/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39370078740157483" bottom="0.39370078740157483" header="0.31496062992125984" footer="0.31496062992125984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27"/>
  <sheetViews>
    <sheetView topLeftCell="F2" zoomScale="110" zoomScaleNormal="110" workbookViewId="0">
      <pane ySplit="11" topLeftCell="A13" activePane="bottomLeft" state="frozen"/>
      <selection activeCell="A2" sqref="A2"/>
      <selection pane="bottomLeft" activeCell="AM27" sqref="AM27"/>
    </sheetView>
  </sheetViews>
  <sheetFormatPr baseColWidth="10" defaultRowHeight="12.75"/>
  <cols>
    <col min="1" max="1" width="27.5703125" customWidth="1"/>
    <col min="2" max="2" width="32.570312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7.5703125" style="17" customWidth="1"/>
    <col min="8" max="8" width="8.140625" customWidth="1"/>
    <col min="9" max="9" width="7.85546875" customWidth="1"/>
    <col min="10" max="10" width="8" customWidth="1"/>
    <col min="11" max="11" width="8.85546875" customWidth="1"/>
    <col min="12" max="12" width="7.5703125" customWidth="1"/>
    <col min="13" max="13" width="8.7109375" customWidth="1"/>
    <col min="14" max="14" width="7.85546875" style="94" customWidth="1"/>
    <col min="15" max="15" width="7.42578125" customWidth="1"/>
    <col min="16" max="16" width="8.140625" customWidth="1"/>
    <col min="17" max="17" width="6.85546875" customWidth="1"/>
    <col min="18" max="18" width="10.7109375" customWidth="1"/>
    <col min="19" max="19" width="7.85546875" customWidth="1"/>
    <col min="20" max="28" width="7.7109375" hidden="1" customWidth="1"/>
    <col min="29" max="29" width="7" hidden="1" customWidth="1"/>
    <col min="30" max="30" width="9.85546875" hidden="1" customWidth="1"/>
    <col min="31" max="31" width="8.7109375" hidden="1" customWidth="1"/>
    <col min="32" max="32" width="8.28515625" customWidth="1"/>
    <col min="33" max="33" width="8.7109375" customWidth="1"/>
    <col min="34" max="34" width="8" bestFit="1" customWidth="1"/>
    <col min="35" max="35" width="9.5703125" hidden="1" customWidth="1"/>
    <col min="36" max="36" width="8.5703125" hidden="1" customWidth="1"/>
    <col min="37" max="38" width="10.7109375" hidden="1" customWidth="1"/>
    <col min="39" max="39" width="10.7109375" customWidth="1"/>
    <col min="40" max="41" width="10.7109375" hidden="1" customWidth="1"/>
    <col min="42" max="42" width="8.5703125" customWidth="1"/>
    <col min="43" max="43" width="8.7109375" style="82" customWidth="1"/>
    <col min="44" max="44" width="0" hidden="1" customWidth="1"/>
  </cols>
  <sheetData>
    <row r="1" spans="1:44">
      <c r="A1" s="112"/>
      <c r="B1" s="117" t="s">
        <v>27</v>
      </c>
      <c r="C1" s="112"/>
      <c r="D1" s="113"/>
      <c r="E1" s="113"/>
      <c r="F1" s="111"/>
      <c r="G1" s="112"/>
      <c r="H1" s="112"/>
      <c r="I1" s="114"/>
      <c r="J1" s="114"/>
      <c r="K1" s="112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44">
      <c r="A2" s="112"/>
      <c r="B2" s="117" t="s">
        <v>210</v>
      </c>
      <c r="C2" s="112"/>
      <c r="D2" s="113"/>
      <c r="E2" s="113"/>
      <c r="F2" s="111"/>
      <c r="G2" s="112"/>
      <c r="H2" s="112"/>
      <c r="I2" s="114"/>
      <c r="J2" s="114"/>
      <c r="K2" s="112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44">
      <c r="A3" s="112"/>
      <c r="B3" s="112"/>
      <c r="C3" s="117"/>
      <c r="D3" s="118"/>
      <c r="E3" s="113"/>
      <c r="F3" s="117"/>
      <c r="G3" s="119"/>
      <c r="H3" s="119"/>
      <c r="I3" s="114"/>
      <c r="J3" s="114"/>
      <c r="K3" s="119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44">
      <c r="A4" s="112"/>
      <c r="B4" s="112" t="s">
        <v>168</v>
      </c>
      <c r="C4" s="117"/>
      <c r="D4" s="118"/>
      <c r="E4" s="113"/>
      <c r="F4" s="117"/>
      <c r="G4" s="119"/>
      <c r="H4" s="119"/>
      <c r="I4" s="114"/>
      <c r="J4" s="114"/>
      <c r="K4" s="119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44">
      <c r="A5" s="112"/>
      <c r="B5" s="119" t="s">
        <v>177</v>
      </c>
      <c r="C5" s="112"/>
      <c r="D5" s="113"/>
      <c r="E5" s="113"/>
      <c r="F5" s="111"/>
      <c r="G5" s="112"/>
      <c r="H5" s="112"/>
      <c r="I5" s="114"/>
      <c r="J5" s="114"/>
      <c r="K5" s="112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44">
      <c r="A6" s="112"/>
      <c r="B6" s="112" t="s">
        <v>170</v>
      </c>
      <c r="C6" s="112"/>
      <c r="D6" s="113"/>
      <c r="E6" s="113"/>
      <c r="F6" s="111"/>
      <c r="G6" s="112"/>
      <c r="H6" s="112"/>
      <c r="I6" s="114"/>
      <c r="J6" s="114"/>
      <c r="K6" s="112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44">
      <c r="A7" s="112"/>
      <c r="B7" s="112"/>
      <c r="C7" s="112"/>
      <c r="D7" s="113"/>
      <c r="E7" s="113"/>
      <c r="F7" s="111"/>
      <c r="G7" s="112"/>
      <c r="H7" s="112"/>
      <c r="I7" s="114"/>
      <c r="J7" s="114"/>
      <c r="K7" s="112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44" s="24" customFormat="1">
      <c r="D8" s="47"/>
      <c r="E8" s="47"/>
      <c r="F8" s="46"/>
      <c r="G8" s="43"/>
      <c r="I8" s="48"/>
      <c r="J8" s="48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44" s="24" customFormat="1">
      <c r="D9" s="47"/>
      <c r="E9" s="47"/>
      <c r="F9" s="46"/>
      <c r="G9" s="43"/>
      <c r="L9" s="48"/>
      <c r="M9" s="48"/>
      <c r="N9" s="93"/>
      <c r="O9" s="48"/>
      <c r="P9" s="48"/>
      <c r="R9" s="346" t="s">
        <v>164</v>
      </c>
      <c r="S9" s="346"/>
      <c r="T9" s="48"/>
      <c r="AQ9" s="81"/>
    </row>
    <row r="10" spans="1:44" ht="20.25" customHeight="1">
      <c r="R10" s="346"/>
      <c r="S10" s="346"/>
    </row>
    <row r="11" spans="1:44" ht="63.75">
      <c r="A11" s="339" t="s">
        <v>72</v>
      </c>
      <c r="B11" s="339" t="s">
        <v>0</v>
      </c>
      <c r="C11" s="177" t="s">
        <v>188</v>
      </c>
      <c r="D11" s="105" t="s">
        <v>165</v>
      </c>
      <c r="E11" s="343" t="s">
        <v>70</v>
      </c>
      <c r="F11" s="339" t="s">
        <v>71</v>
      </c>
      <c r="G11" s="343" t="s">
        <v>1</v>
      </c>
      <c r="H11" s="343" t="s">
        <v>29</v>
      </c>
      <c r="I11" s="31" t="s">
        <v>99</v>
      </c>
      <c r="J11" s="104" t="s">
        <v>166</v>
      </c>
      <c r="K11" s="343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79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211</v>
      </c>
      <c r="AH11" s="220" t="s">
        <v>212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44" ht="25.5" customHeight="1">
      <c r="A12" s="347"/>
      <c r="B12" s="340"/>
      <c r="C12" s="120" t="s">
        <v>177</v>
      </c>
      <c r="D12" s="106"/>
      <c r="E12" s="344"/>
      <c r="F12" s="340" t="s">
        <v>19</v>
      </c>
      <c r="G12" s="344"/>
      <c r="H12" s="344"/>
      <c r="I12" s="32" t="s">
        <v>100</v>
      </c>
      <c r="J12" s="32" t="s">
        <v>100</v>
      </c>
      <c r="K12" s="344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 t="s">
        <v>162</v>
      </c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2014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44">
      <c r="A13" s="34" t="s">
        <v>81</v>
      </c>
      <c r="B13" s="34"/>
      <c r="C13" s="34"/>
      <c r="D13" s="91"/>
      <c r="E13" s="36"/>
      <c r="F13" s="29"/>
      <c r="G13" s="1"/>
      <c r="H13" s="6"/>
      <c r="I13" s="5"/>
      <c r="J13" s="5"/>
      <c r="K13" s="3"/>
      <c r="L13" s="2"/>
      <c r="M13" s="4"/>
      <c r="N13" s="97"/>
      <c r="O13" s="4"/>
      <c r="P13" s="3"/>
      <c r="Q13" s="5"/>
      <c r="R13" s="5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85"/>
    </row>
    <row r="14" spans="1:44">
      <c r="A14" s="34" t="s">
        <v>120</v>
      </c>
      <c r="B14" s="34" t="s">
        <v>111</v>
      </c>
      <c r="C14" s="34"/>
      <c r="D14" s="91"/>
      <c r="E14" s="147"/>
      <c r="F14" s="148"/>
      <c r="G14" s="149"/>
      <c r="H14" s="149"/>
      <c r="I14" s="149"/>
      <c r="J14" s="149"/>
      <c r="K14" s="150"/>
      <c r="L14" s="149"/>
      <c r="M14" s="149"/>
      <c r="N14" s="151"/>
      <c r="O14" s="149"/>
      <c r="P14" s="149"/>
      <c r="Q14" s="149"/>
      <c r="R14" s="149">
        <v>3232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>
        <v>1263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52">
        <v>1241</v>
      </c>
    </row>
    <row r="15" spans="1:44" s="24" customFormat="1">
      <c r="A15" s="60" t="s">
        <v>122</v>
      </c>
      <c r="B15" s="122" t="s">
        <v>187</v>
      </c>
      <c r="C15" s="51" t="s">
        <v>186</v>
      </c>
      <c r="D15" s="72">
        <v>10</v>
      </c>
      <c r="E15" s="61">
        <v>0.1</v>
      </c>
      <c r="F15" s="141">
        <v>36526</v>
      </c>
      <c r="G15" s="142">
        <v>1500</v>
      </c>
      <c r="H15" s="143">
        <v>168</v>
      </c>
      <c r="I15" s="72">
        <v>120</v>
      </c>
      <c r="J15" s="72">
        <f>I15-H15</f>
        <v>-48</v>
      </c>
      <c r="K15" s="134">
        <f>((G15*E15)/12)*H15</f>
        <v>2100</v>
      </c>
      <c r="L15" s="70">
        <f>G15-K15</f>
        <v>-600</v>
      </c>
      <c r="M15" s="69">
        <v>115.958</v>
      </c>
      <c r="N15" s="98">
        <v>86.73</v>
      </c>
      <c r="O15" s="69">
        <f>M15/N15</f>
        <v>1.3369998846996425</v>
      </c>
      <c r="P15" s="71">
        <f t="shared" ref="P15" si="0">L15*O15</f>
        <v>-802.19993081978544</v>
      </c>
      <c r="Q15" s="72">
        <v>120</v>
      </c>
      <c r="R15" s="71">
        <f>G15/Q15*S15</f>
        <v>300</v>
      </c>
      <c r="S15" s="72">
        <v>24</v>
      </c>
      <c r="T15" s="71">
        <f>R15/S15</f>
        <v>12.5</v>
      </c>
      <c r="U15" s="71">
        <f t="shared" ref="U15" si="1">R15/S15</f>
        <v>12.5</v>
      </c>
      <c r="V15" s="71">
        <f t="shared" ref="V15" si="2">R15/S15</f>
        <v>12.5</v>
      </c>
      <c r="W15" s="71">
        <f t="shared" ref="W15" si="3">R15/S15</f>
        <v>12.5</v>
      </c>
      <c r="X15" s="71">
        <f t="shared" ref="X15" si="4">R15/S15</f>
        <v>12.5</v>
      </c>
      <c r="Y15" s="71">
        <f t="shared" ref="Y15" si="5">R15/S15</f>
        <v>12.5</v>
      </c>
      <c r="Z15" s="71">
        <v>12.5</v>
      </c>
      <c r="AA15" s="71">
        <v>12.5</v>
      </c>
      <c r="AB15" s="71">
        <v>12.5</v>
      </c>
      <c r="AC15" s="71">
        <v>12.5</v>
      </c>
      <c r="AD15" s="71">
        <v>12.5</v>
      </c>
      <c r="AE15" s="71">
        <v>12.5</v>
      </c>
      <c r="AF15" s="71">
        <f t="shared" ref="AF15" si="6">SUM(T15:AE15)</f>
        <v>150</v>
      </c>
      <c r="AG15" s="71">
        <v>150</v>
      </c>
      <c r="AH15" s="71">
        <f>AE15*5</f>
        <v>62.5</v>
      </c>
      <c r="AI15" s="71">
        <f>O15*AE15</f>
        <v>16.71249855874553</v>
      </c>
      <c r="AJ15" s="71">
        <v>16.71249855874553</v>
      </c>
      <c r="AK15" s="71">
        <v>16.71249855874553</v>
      </c>
      <c r="AL15" s="71">
        <v>16.71249855874553</v>
      </c>
      <c r="AM15" s="71">
        <v>16.71249855874553</v>
      </c>
      <c r="AN15" s="71"/>
      <c r="AO15" s="71"/>
      <c r="AP15" s="71">
        <f>SUM(AH15:AO15)</f>
        <v>146.06249279372761</v>
      </c>
      <c r="AQ15" s="86">
        <f>AG15-AP15</f>
        <v>3.9375072062723859</v>
      </c>
      <c r="AR15" s="24" t="e">
        <f>#REF!/6</f>
        <v>#REF!</v>
      </c>
    </row>
    <row r="16" spans="1:44" s="24" customFormat="1">
      <c r="A16" s="60" t="s">
        <v>122</v>
      </c>
      <c r="B16" s="60" t="s">
        <v>121</v>
      </c>
      <c r="C16" s="51" t="s">
        <v>177</v>
      </c>
      <c r="D16" s="72">
        <v>10</v>
      </c>
      <c r="E16" s="61">
        <v>0.1</v>
      </c>
      <c r="F16" s="141">
        <v>37223</v>
      </c>
      <c r="G16" s="142">
        <v>1106.25</v>
      </c>
      <c r="H16" s="143">
        <v>157</v>
      </c>
      <c r="I16" s="72">
        <v>120</v>
      </c>
      <c r="J16" s="72">
        <f>I16-H16</f>
        <v>-37</v>
      </c>
      <c r="K16" s="134">
        <f>((G16*E16)/12)*H16</f>
        <v>1447.34375</v>
      </c>
      <c r="L16" s="70">
        <f>G16-K16</f>
        <v>-341.09375</v>
      </c>
      <c r="M16" s="69">
        <v>115.958</v>
      </c>
      <c r="N16" s="98">
        <v>102.70699999999999</v>
      </c>
      <c r="O16" s="69">
        <f>M16/N16</f>
        <v>1.1290174963731781</v>
      </c>
      <c r="P16" s="71">
        <f t="shared" ref="P16" si="7">L16*O16</f>
        <v>-385.1008116535387</v>
      </c>
      <c r="Q16" s="72">
        <v>120</v>
      </c>
      <c r="R16" s="71">
        <f>G16/Q16*S16</f>
        <v>221.25</v>
      </c>
      <c r="S16" s="72">
        <v>24</v>
      </c>
      <c r="T16" s="71">
        <f>R16/S16</f>
        <v>9.21875</v>
      </c>
      <c r="U16" s="71">
        <f t="shared" ref="U16" si="8">R16/S16</f>
        <v>9.21875</v>
      </c>
      <c r="V16" s="71">
        <f t="shared" ref="V16" si="9">R16/S16</f>
        <v>9.21875</v>
      </c>
      <c r="W16" s="71">
        <f t="shared" ref="W16" si="10">R16/S16</f>
        <v>9.21875</v>
      </c>
      <c r="X16" s="71">
        <f t="shared" ref="X16" si="11">R16/S16</f>
        <v>9.21875</v>
      </c>
      <c r="Y16" s="71">
        <f t="shared" ref="Y16" si="12">R16/S16</f>
        <v>9.21875</v>
      </c>
      <c r="Z16" s="71">
        <v>9.2200000000000006</v>
      </c>
      <c r="AA16" s="71">
        <v>9.2200000000000006</v>
      </c>
      <c r="AB16" s="71">
        <v>9.2200000000000006</v>
      </c>
      <c r="AC16" s="71">
        <v>9.2200000000000006</v>
      </c>
      <c r="AD16" s="71">
        <v>9.2200000000000006</v>
      </c>
      <c r="AE16" s="71">
        <v>9.2200000000000006</v>
      </c>
      <c r="AF16" s="71">
        <f t="shared" ref="AF16" si="13">SUM(T16:AE16)</f>
        <v>110.63249999999999</v>
      </c>
      <c r="AG16" s="71">
        <v>110.62</v>
      </c>
      <c r="AH16" s="71">
        <f>AE16*5</f>
        <v>46.1</v>
      </c>
      <c r="AI16" s="71">
        <f>O16*AE16</f>
        <v>10.409541316560702</v>
      </c>
      <c r="AJ16" s="71">
        <v>10.409541316560702</v>
      </c>
      <c r="AK16" s="71">
        <v>10.409541316560702</v>
      </c>
      <c r="AL16" s="71">
        <v>10.409541316560702</v>
      </c>
      <c r="AM16" s="71">
        <v>10.409541316560702</v>
      </c>
      <c r="AN16" s="71"/>
      <c r="AO16" s="71"/>
      <c r="AP16" s="71">
        <f>SUM(AH16:AO16)</f>
        <v>98.147706582803522</v>
      </c>
      <c r="AQ16" s="86">
        <f>AG16-AP16</f>
        <v>12.472293417196482</v>
      </c>
      <c r="AR16" s="24" t="e">
        <f>#REF!/6</f>
        <v>#REF!</v>
      </c>
    </row>
    <row r="17" spans="1:207" s="24" customFormat="1">
      <c r="A17" s="34" t="s">
        <v>81</v>
      </c>
      <c r="B17" s="34" t="s">
        <v>109</v>
      </c>
      <c r="C17" s="55"/>
      <c r="D17" s="68"/>
      <c r="E17" s="33"/>
      <c r="F17" s="28"/>
      <c r="G17" s="8"/>
      <c r="H17" s="25"/>
      <c r="I17" s="68"/>
      <c r="J17" s="68"/>
      <c r="K17" s="135"/>
      <c r="L17" s="66"/>
      <c r="M17" s="67"/>
      <c r="N17" s="99"/>
      <c r="O17" s="67"/>
      <c r="P17" s="65"/>
      <c r="Q17" s="68"/>
      <c r="R17" s="65"/>
      <c r="S17" s="6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87"/>
      <c r="AR17" s="24" t="e">
        <f>#REF!/6</f>
        <v>#REF!</v>
      </c>
    </row>
    <row r="18" spans="1:207" s="24" customFormat="1">
      <c r="A18" s="34" t="s">
        <v>124</v>
      </c>
      <c r="B18" s="13"/>
      <c r="C18" s="55"/>
      <c r="D18" s="68"/>
      <c r="E18" s="33"/>
      <c r="F18" s="28"/>
      <c r="G18" s="8"/>
      <c r="H18" s="25"/>
      <c r="I18" s="68"/>
      <c r="J18" s="68"/>
      <c r="K18" s="135"/>
      <c r="L18" s="66"/>
      <c r="M18" s="67"/>
      <c r="N18" s="99"/>
      <c r="O18" s="67"/>
      <c r="P18" s="65"/>
      <c r="Q18" s="68"/>
      <c r="R18" s="65"/>
      <c r="S18" s="68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87"/>
      <c r="AR18" s="24" t="e">
        <f>#REF!/6</f>
        <v>#REF!</v>
      </c>
    </row>
    <row r="19" spans="1:207" s="24" customFormat="1">
      <c r="A19" s="60" t="s">
        <v>123</v>
      </c>
      <c r="B19" s="60" t="s">
        <v>129</v>
      </c>
      <c r="C19" s="51" t="s">
        <v>177</v>
      </c>
      <c r="D19" s="72">
        <v>10</v>
      </c>
      <c r="E19" s="61">
        <v>0.1</v>
      </c>
      <c r="F19" s="59">
        <v>35907</v>
      </c>
      <c r="G19" s="142">
        <v>2199.9499999999998</v>
      </c>
      <c r="H19" s="63">
        <v>152</v>
      </c>
      <c r="I19" s="72">
        <v>120</v>
      </c>
      <c r="J19" s="72">
        <f>I19-H19</f>
        <v>-32</v>
      </c>
      <c r="K19" s="134">
        <f t="shared" ref="K19" si="14">((G19*E19)/12)*H19</f>
        <v>2786.603333333333</v>
      </c>
      <c r="L19" s="70">
        <f t="shared" ref="L19" si="15">G19-K19</f>
        <v>-586.65333333333319</v>
      </c>
      <c r="M19" s="69">
        <v>115.958</v>
      </c>
      <c r="N19" s="98">
        <v>68.200999999999993</v>
      </c>
      <c r="O19" s="69">
        <f t="shared" ref="O19" si="16">M19/N19</f>
        <v>1.700238999428161</v>
      </c>
      <c r="P19" s="71">
        <f t="shared" ref="P19" si="17">L19*O19</f>
        <v>-997.45087647786181</v>
      </c>
      <c r="Q19" s="72">
        <v>120</v>
      </c>
      <c r="R19" s="71">
        <f>G19/Q19*S19</f>
        <v>439.99</v>
      </c>
      <c r="S19" s="72">
        <v>24</v>
      </c>
      <c r="T19" s="71">
        <f>(E19*G19)/12</f>
        <v>18.332916666666666</v>
      </c>
      <c r="U19" s="71">
        <f>(E19*G19)/12</f>
        <v>18.332916666666666</v>
      </c>
      <c r="V19" s="71">
        <f>E19*G19/12</f>
        <v>18.332916666666666</v>
      </c>
      <c r="W19" s="71">
        <f>E19*G19/12</f>
        <v>18.332916666666666</v>
      </c>
      <c r="X19" s="71">
        <f>R19/S19</f>
        <v>18.332916666666666</v>
      </c>
      <c r="Y19" s="71">
        <f>R19/S19</f>
        <v>18.332916666666666</v>
      </c>
      <c r="Z19" s="71">
        <v>18.329999999999998</v>
      </c>
      <c r="AA19" s="71">
        <v>18.329999999999998</v>
      </c>
      <c r="AB19" s="71">
        <v>18.329999999999998</v>
      </c>
      <c r="AC19" s="71">
        <v>18.329999999999998</v>
      </c>
      <c r="AD19" s="71">
        <v>18.329999999999998</v>
      </c>
      <c r="AE19" s="71">
        <v>18.329999999999998</v>
      </c>
      <c r="AF19" s="71">
        <f>SUM(T19:AE19)</f>
        <v>219.97749999999991</v>
      </c>
      <c r="AG19" s="71">
        <v>220.01</v>
      </c>
      <c r="AH19" s="71">
        <f>AE19*5</f>
        <v>91.649999999999991</v>
      </c>
      <c r="AI19" s="71">
        <f>O19*AE19</f>
        <v>31.165380859518187</v>
      </c>
      <c r="AJ19" s="71">
        <v>31.165380859518187</v>
      </c>
      <c r="AK19" s="71">
        <v>31.165380859518187</v>
      </c>
      <c r="AL19" s="71">
        <v>31.165380859518187</v>
      </c>
      <c r="AM19" s="71">
        <v>2.7</v>
      </c>
      <c r="AN19" s="71"/>
      <c r="AO19" s="71"/>
      <c r="AP19" s="71">
        <f>SUM(AH19:AO19)</f>
        <v>219.01152343807274</v>
      </c>
      <c r="AQ19" s="86">
        <f>AG19-AP19</f>
        <v>0.99847656192724799</v>
      </c>
      <c r="AR19" s="24" t="e">
        <f>#REF!/6</f>
        <v>#REF!</v>
      </c>
    </row>
    <row r="20" spans="1:207" s="24" customFormat="1">
      <c r="A20" s="141" t="s">
        <v>123</v>
      </c>
      <c r="B20" s="60" t="s">
        <v>125</v>
      </c>
      <c r="C20" s="122" t="s">
        <v>177</v>
      </c>
      <c r="D20" s="72">
        <v>10</v>
      </c>
      <c r="E20" s="61">
        <v>0.1</v>
      </c>
      <c r="F20" s="59">
        <v>38100</v>
      </c>
      <c r="G20" s="142">
        <v>250.01</v>
      </c>
      <c r="H20" s="63">
        <v>116</v>
      </c>
      <c r="I20" s="72">
        <v>120</v>
      </c>
      <c r="J20" s="72">
        <f>I20-H20</f>
        <v>4</v>
      </c>
      <c r="K20" s="134">
        <f t="shared" ref="K20" si="18">((G20*E20)/12)*H20</f>
        <v>241.67633333333336</v>
      </c>
      <c r="L20" s="70">
        <f t="shared" ref="L20" si="19">G20-K20</f>
        <v>8.3336666666666304</v>
      </c>
      <c r="M20" s="69">
        <v>115.958</v>
      </c>
      <c r="N20" s="98">
        <v>108.836</v>
      </c>
      <c r="O20" s="69">
        <f t="shared" ref="O20" si="20">M20/N20</f>
        <v>1.0654379065750303</v>
      </c>
      <c r="P20" s="71">
        <f t="shared" ref="P20" si="21">L20*O20</f>
        <v>8.879004367427406</v>
      </c>
      <c r="Q20" s="72">
        <v>120</v>
      </c>
      <c r="R20" s="71">
        <f>G20/Q20*S20</f>
        <v>50.001999999999995</v>
      </c>
      <c r="S20" s="72">
        <v>24</v>
      </c>
      <c r="T20" s="71">
        <f>(E20*G20)/12</f>
        <v>2.0834166666666669</v>
      </c>
      <c r="U20" s="71">
        <f>(E20*G20)/12</f>
        <v>2.0834166666666669</v>
      </c>
      <c r="V20" s="71">
        <f>E20*G20/12</f>
        <v>2.0834166666666669</v>
      </c>
      <c r="W20" s="71">
        <f>E20*G20/12</f>
        <v>2.0834166666666669</v>
      </c>
      <c r="X20" s="71">
        <f>R20/S20</f>
        <v>2.0834166666666665</v>
      </c>
      <c r="Y20" s="71">
        <f>R20/S20</f>
        <v>2.0834166666666665</v>
      </c>
      <c r="Z20" s="71">
        <v>2.08</v>
      </c>
      <c r="AA20" s="71">
        <v>2.08</v>
      </c>
      <c r="AB20" s="71">
        <v>2.08</v>
      </c>
      <c r="AC20" s="71">
        <v>2.08</v>
      </c>
      <c r="AD20" s="71">
        <v>2.08</v>
      </c>
      <c r="AE20" s="71">
        <v>2.08</v>
      </c>
      <c r="AF20" s="71">
        <f>SUM(T20:AE20)</f>
        <v>24.980499999999992</v>
      </c>
      <c r="AG20" s="71">
        <v>25.02</v>
      </c>
      <c r="AH20" s="71">
        <f>AE20*5</f>
        <v>10.4</v>
      </c>
      <c r="AI20" s="71">
        <f>O20*AE20</f>
        <v>2.216110845676063</v>
      </c>
      <c r="AJ20" s="71">
        <v>2.216110845676063</v>
      </c>
      <c r="AK20" s="71">
        <v>2.216110845676063</v>
      </c>
      <c r="AL20" s="71">
        <v>2.216110845676063</v>
      </c>
      <c r="AM20" s="71">
        <v>2.216110845676063</v>
      </c>
      <c r="AN20" s="71"/>
      <c r="AO20" s="71"/>
      <c r="AP20" s="71">
        <f>SUM(AH20:AO20)</f>
        <v>21.480554228380313</v>
      </c>
      <c r="AQ20" s="86">
        <f>AG20-AP20</f>
        <v>3.5394457716196861</v>
      </c>
      <c r="AR20" s="24" t="e">
        <f>#REF!/6</f>
        <v>#REF!</v>
      </c>
    </row>
    <row r="21" spans="1:207" s="24" customFormat="1">
      <c r="A21" s="34" t="s">
        <v>85</v>
      </c>
      <c r="B21" s="34" t="s">
        <v>127</v>
      </c>
      <c r="C21" s="121"/>
      <c r="D21" s="68"/>
      <c r="E21" s="33"/>
      <c r="F21" s="28"/>
      <c r="G21" s="21"/>
      <c r="H21" s="25"/>
      <c r="I21" s="68"/>
      <c r="J21" s="68"/>
      <c r="K21" s="135"/>
      <c r="L21" s="66"/>
      <c r="M21" s="67"/>
      <c r="N21" s="99"/>
      <c r="O21" s="67"/>
      <c r="P21" s="65"/>
      <c r="Q21" s="68"/>
      <c r="R21" s="68"/>
      <c r="S21" s="68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88"/>
      <c r="AR21" s="24" t="e">
        <f>#REF!/6</f>
        <v>#REF!</v>
      </c>
    </row>
    <row r="22" spans="1:207">
      <c r="A22" s="34" t="s">
        <v>126</v>
      </c>
      <c r="B22" s="13"/>
      <c r="C22" s="38"/>
      <c r="D22" s="36"/>
      <c r="E22" s="33"/>
      <c r="F22" s="28"/>
      <c r="G22" s="21"/>
      <c r="H22" s="25"/>
      <c r="I22" s="12"/>
      <c r="J22" s="12"/>
      <c r="K22" s="11"/>
      <c r="L22" s="75"/>
      <c r="M22" s="76"/>
      <c r="N22" s="101"/>
      <c r="O22" s="76"/>
      <c r="P22" s="74"/>
      <c r="Q22" s="12"/>
      <c r="R22" s="12"/>
      <c r="S22" s="12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89"/>
      <c r="AR22" s="24" t="e">
        <f>#REF!/6</f>
        <v>#REF!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</row>
    <row r="23" spans="1:207" s="24" customFormat="1">
      <c r="A23" s="60" t="s">
        <v>128</v>
      </c>
      <c r="B23" s="60" t="s">
        <v>28</v>
      </c>
      <c r="C23" s="167" t="s">
        <v>177</v>
      </c>
      <c r="D23" s="144">
        <v>10</v>
      </c>
      <c r="E23" s="61">
        <v>0.1</v>
      </c>
      <c r="F23" s="59">
        <v>37056</v>
      </c>
      <c r="G23" s="145">
        <v>1469.01</v>
      </c>
      <c r="H23" s="63">
        <v>150</v>
      </c>
      <c r="I23" s="144">
        <v>120</v>
      </c>
      <c r="J23" s="72">
        <f>I23-H23</f>
        <v>-30</v>
      </c>
      <c r="K23" s="134">
        <f>((G23*E23)/12)*H23</f>
        <v>1836.2625000000003</v>
      </c>
      <c r="L23" s="70">
        <f>G23-K23</f>
        <v>-367.25250000000028</v>
      </c>
      <c r="M23" s="69">
        <v>115.958</v>
      </c>
      <c r="N23" s="98">
        <v>95.215000000000003</v>
      </c>
      <c r="O23" s="69">
        <f>M23/N23</f>
        <v>1.2178543296749462</v>
      </c>
      <c r="P23" s="71">
        <f>L23*O23</f>
        <v>-447.26004720894855</v>
      </c>
      <c r="Q23" s="72">
        <v>120</v>
      </c>
      <c r="R23" s="71">
        <f>G23/Q23*S23</f>
        <v>293.80200000000002</v>
      </c>
      <c r="S23" s="72">
        <v>24</v>
      </c>
      <c r="T23" s="71">
        <f>R23/S23</f>
        <v>12.241750000000001</v>
      </c>
      <c r="U23" s="71">
        <f>(($G23*E23)/12)</f>
        <v>12.241750000000001</v>
      </c>
      <c r="V23" s="71">
        <f>(($G23*E23)/12)</f>
        <v>12.241750000000001</v>
      </c>
      <c r="W23" s="71">
        <f>(($G23*E23)/12)</f>
        <v>12.241750000000001</v>
      </c>
      <c r="X23" s="71">
        <f>(($G23*E23)/12)</f>
        <v>12.241750000000001</v>
      </c>
      <c r="Y23" s="71">
        <f>(($G23*E23)/12)</f>
        <v>12.241750000000001</v>
      </c>
      <c r="Z23" s="71">
        <v>12.24</v>
      </c>
      <c r="AA23" s="71">
        <v>12.24</v>
      </c>
      <c r="AB23" s="71">
        <v>12.24</v>
      </c>
      <c r="AC23" s="71">
        <v>12.24</v>
      </c>
      <c r="AD23" s="71">
        <v>12.24</v>
      </c>
      <c r="AE23" s="71">
        <v>12.24</v>
      </c>
      <c r="AF23" s="71">
        <f>SUM(T23:AE23)</f>
        <v>146.8905</v>
      </c>
      <c r="AG23" s="71">
        <v>146.91</v>
      </c>
      <c r="AH23" s="71">
        <f>AE23*5</f>
        <v>61.2</v>
      </c>
      <c r="AI23" s="71">
        <f>O23*AE23</f>
        <v>14.906536995221343</v>
      </c>
      <c r="AJ23" s="71">
        <v>14.906536995221343</v>
      </c>
      <c r="AK23" s="71">
        <v>14.906536995221343</v>
      </c>
      <c r="AL23" s="71">
        <v>14.906536995221343</v>
      </c>
      <c r="AM23" s="71">
        <v>14.906536995221343</v>
      </c>
      <c r="AN23" s="71"/>
      <c r="AO23" s="71"/>
      <c r="AP23" s="71">
        <f>SUM(AH23:AO23)</f>
        <v>135.73268497610673</v>
      </c>
      <c r="AQ23" s="86">
        <f>AG23-AP23</f>
        <v>11.177315023893271</v>
      </c>
      <c r="AR23" s="24" t="e">
        <f>#REF!/6</f>
        <v>#REF!</v>
      </c>
    </row>
    <row r="24" spans="1:207" s="24" customFormat="1">
      <c r="A24" s="60" t="s">
        <v>73</v>
      </c>
      <c r="B24" s="60" t="s">
        <v>30</v>
      </c>
      <c r="C24" s="51" t="s">
        <v>177</v>
      </c>
      <c r="D24" s="72">
        <v>10</v>
      </c>
      <c r="E24" s="61">
        <v>0.1</v>
      </c>
      <c r="F24" s="59">
        <v>37056</v>
      </c>
      <c r="G24" s="145">
        <v>1999.81</v>
      </c>
      <c r="H24" s="63">
        <v>150</v>
      </c>
      <c r="I24" s="72">
        <v>120</v>
      </c>
      <c r="J24" s="72">
        <f>I24-H24</f>
        <v>-30</v>
      </c>
      <c r="K24" s="134">
        <f>((G24*E24)/12)*H24</f>
        <v>2499.7624999999998</v>
      </c>
      <c r="L24" s="70">
        <f>G24-K24</f>
        <v>-499.95249999999987</v>
      </c>
      <c r="M24" s="69">
        <v>115.958</v>
      </c>
      <c r="N24" s="98">
        <v>95.215000000000003</v>
      </c>
      <c r="O24" s="69">
        <f>M24/N24</f>
        <v>1.2178543296749462</v>
      </c>
      <c r="P24" s="71">
        <f>L24*O24</f>
        <v>-608.86931675681342</v>
      </c>
      <c r="Q24" s="72">
        <v>120</v>
      </c>
      <c r="R24" s="71">
        <f>G24/Q24*S24</f>
        <v>399.96199999999999</v>
      </c>
      <c r="S24" s="72">
        <v>24</v>
      </c>
      <c r="T24" s="71">
        <f>R24/S24</f>
        <v>16.665083333333332</v>
      </c>
      <c r="U24" s="71">
        <f>(($G24*E24)/12)</f>
        <v>16.665083333333332</v>
      </c>
      <c r="V24" s="71">
        <f>(($G24*E24)/12)</f>
        <v>16.665083333333332</v>
      </c>
      <c r="W24" s="71">
        <f>(($G24*E24)/12)</f>
        <v>16.665083333333332</v>
      </c>
      <c r="X24" s="71">
        <f>(($G24*E24)/12)</f>
        <v>16.665083333333332</v>
      </c>
      <c r="Y24" s="71">
        <f>(($G24*E24)/12)</f>
        <v>16.665083333333332</v>
      </c>
      <c r="Z24" s="71">
        <v>16.670000000000002</v>
      </c>
      <c r="AA24" s="71">
        <v>16.670000000000002</v>
      </c>
      <c r="AB24" s="71">
        <v>16.670000000000002</v>
      </c>
      <c r="AC24" s="71">
        <v>16.670000000000002</v>
      </c>
      <c r="AD24" s="71">
        <v>16.670000000000002</v>
      </c>
      <c r="AE24" s="71">
        <v>16.670000000000002</v>
      </c>
      <c r="AF24" s="71">
        <f>SUM(T24:AE24)</f>
        <v>200.01050000000004</v>
      </c>
      <c r="AG24" s="71">
        <v>199.95</v>
      </c>
      <c r="AH24" s="71">
        <f>AE24*5</f>
        <v>83.350000000000009</v>
      </c>
      <c r="AI24" s="71">
        <f>O24*AE24</f>
        <v>20.301631675681357</v>
      </c>
      <c r="AJ24" s="71">
        <v>20.301631675681357</v>
      </c>
      <c r="AK24" s="71">
        <v>20.301631675681357</v>
      </c>
      <c r="AL24" s="71">
        <v>20.301631675681357</v>
      </c>
      <c r="AM24" s="71">
        <v>20.301631675681357</v>
      </c>
      <c r="AN24" s="71"/>
      <c r="AO24" s="71"/>
      <c r="AP24" s="71">
        <f>SUM(AH24:AO24)</f>
        <v>184.85815837840681</v>
      </c>
      <c r="AQ24" s="86">
        <f>AG24-AP24</f>
        <v>15.091841621593176</v>
      </c>
      <c r="AR24" s="24" t="e">
        <f>#REF!/6</f>
        <v>#REF!</v>
      </c>
    </row>
    <row r="25" spans="1:207">
      <c r="AF25" s="225"/>
      <c r="AG25" s="19"/>
      <c r="AH25" s="225"/>
      <c r="AI25" s="225">
        <f>SUM(AI15:AI24)</f>
        <v>95.711700251403187</v>
      </c>
      <c r="AJ25" s="225"/>
      <c r="AK25" s="19"/>
      <c r="AL25" s="19"/>
      <c r="AM25" s="19">
        <f>SUM(AM15:AM24)</f>
        <v>67.246319391884995</v>
      </c>
      <c r="AP25" s="19">
        <f>SUM(AP15:AP24)</f>
        <v>805.29312039749766</v>
      </c>
      <c r="AQ25" s="19">
        <f>SUM(AQ15:AQ24)</f>
        <v>47.216879602502246</v>
      </c>
      <c r="AS25" s="19"/>
    </row>
    <row r="27" spans="1:207">
      <c r="A27" s="345" t="s">
        <v>178</v>
      </c>
      <c r="B27" s="345"/>
      <c r="C27" s="345"/>
      <c r="D27" s="345"/>
      <c r="E27" s="345"/>
      <c r="F27" s="345"/>
      <c r="G27" s="345"/>
      <c r="H27" s="345"/>
      <c r="I27" s="345"/>
      <c r="AF27" s="222"/>
      <c r="AG27" s="222"/>
      <c r="AH27" s="222"/>
      <c r="AI27" s="225">
        <f>AF25+AH25+AI25</f>
        <v>95.711700251403187</v>
      </c>
    </row>
  </sheetData>
  <mergeCells count="9">
    <mergeCell ref="A27:I27"/>
    <mergeCell ref="R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19685039370078741" bottom="0.19685039370078741" header="0" footer="0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N37"/>
  <sheetViews>
    <sheetView topLeftCell="E2" zoomScale="110" zoomScaleNormal="110" workbookViewId="0">
      <pane ySplit="11" topLeftCell="A22" activePane="bottomLeft" state="frozen"/>
      <selection activeCell="A2" sqref="A2"/>
      <selection pane="bottomLeft" activeCell="AM9" sqref="AM9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7.5703125" style="164" customWidth="1"/>
    <col min="8" max="8" width="6.7109375" style="26" customWidth="1"/>
    <col min="9" max="9" width="7.42578125" customWidth="1"/>
    <col min="10" max="10" width="7.7109375" customWidth="1"/>
    <col min="11" max="11" width="8.42578125" style="132" customWidth="1"/>
    <col min="12" max="12" width="9" customWidth="1"/>
    <col min="13" max="13" width="8.7109375" customWidth="1"/>
    <col min="14" max="14" width="8.140625" style="94" customWidth="1"/>
    <col min="15" max="15" width="7.28515625" customWidth="1"/>
    <col min="16" max="16" width="8.85546875" customWidth="1"/>
    <col min="17" max="17" width="6.7109375" customWidth="1"/>
    <col min="18" max="18" width="8.140625" customWidth="1"/>
    <col min="19" max="19" width="7.140625" customWidth="1"/>
    <col min="20" max="28" width="7.7109375" hidden="1" customWidth="1"/>
    <col min="29" max="29" width="7.5703125" hidden="1" customWidth="1"/>
    <col min="30" max="30" width="9.140625" hidden="1" customWidth="1"/>
    <col min="31" max="31" width="11.42578125" hidden="1" customWidth="1"/>
    <col min="32" max="32" width="8.7109375" customWidth="1"/>
    <col min="33" max="33" width="9.5703125" customWidth="1"/>
    <col min="34" max="34" width="9.85546875" customWidth="1"/>
    <col min="35" max="36" width="10.7109375" hidden="1" customWidth="1"/>
    <col min="37" max="37" width="9" hidden="1" customWidth="1"/>
    <col min="38" max="38" width="8.5703125" hidden="1" customWidth="1"/>
    <col min="39" max="39" width="8.85546875" customWidth="1"/>
    <col min="40" max="41" width="10.7109375" hidden="1" customWidth="1"/>
    <col min="42" max="42" width="9.42578125" customWidth="1"/>
    <col min="43" max="43" width="10.7109375" style="82" customWidth="1"/>
  </cols>
  <sheetData>
    <row r="1" spans="1:43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43">
      <c r="A2" s="112"/>
      <c r="B2" s="117" t="s">
        <v>210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43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43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43">
      <c r="A5" s="112"/>
      <c r="B5" s="119" t="s">
        <v>179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43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43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43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43" s="24" customFormat="1" ht="17.2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164</v>
      </c>
      <c r="R9" s="338"/>
      <c r="S9" s="338"/>
      <c r="T9" s="48"/>
      <c r="AQ9" s="81"/>
    </row>
    <row r="10" spans="1:43" ht="20.25" customHeight="1">
      <c r="Q10" s="338"/>
      <c r="R10" s="338"/>
      <c r="S10" s="338"/>
    </row>
    <row r="11" spans="1:43" ht="51">
      <c r="A11" s="339" t="s">
        <v>72</v>
      </c>
      <c r="B11" s="339" t="s">
        <v>0</v>
      </c>
      <c r="C11" s="178" t="s">
        <v>188</v>
      </c>
      <c r="D11" s="127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79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213</v>
      </c>
      <c r="AH11" s="220" t="s">
        <v>212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43" ht="25.5" customHeight="1">
      <c r="A12" s="340"/>
      <c r="B12" s="340"/>
      <c r="C12" s="120" t="s">
        <v>179</v>
      </c>
      <c r="D12" s="128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 t="s">
        <v>162</v>
      </c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43">
      <c r="A13" s="34" t="s">
        <v>81</v>
      </c>
      <c r="B13" s="34" t="s">
        <v>25</v>
      </c>
      <c r="C13" s="38"/>
      <c r="D13" s="36"/>
      <c r="E13" s="36"/>
      <c r="F13" s="28"/>
      <c r="G13" s="8"/>
      <c r="H13" s="25"/>
      <c r="I13" s="7"/>
      <c r="J13" s="7"/>
      <c r="K13" s="21"/>
      <c r="L13" s="21"/>
      <c r="M13" s="23"/>
      <c r="N13" s="155"/>
      <c r="O13" s="23"/>
      <c r="P13" s="22"/>
      <c r="Q13" s="7"/>
      <c r="R13" s="7"/>
      <c r="S13" s="7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89"/>
    </row>
    <row r="14" spans="1:43" ht="13.5">
      <c r="A14" s="34" t="s">
        <v>82</v>
      </c>
      <c r="B14" s="42"/>
      <c r="C14" s="38"/>
      <c r="D14" s="36"/>
      <c r="E14" s="36"/>
      <c r="F14" s="156"/>
      <c r="G14" s="165"/>
      <c r="H14" s="157"/>
      <c r="I14" s="157"/>
      <c r="J14" s="157"/>
      <c r="K14" s="158"/>
      <c r="L14" s="157"/>
      <c r="M14" s="157"/>
      <c r="N14" s="159"/>
      <c r="O14" s="157"/>
      <c r="P14" s="157"/>
      <c r="Q14" s="157"/>
      <c r="R14" s="157">
        <v>3232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1263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1241</v>
      </c>
    </row>
    <row r="15" spans="1:43" s="24" customFormat="1">
      <c r="A15" s="60" t="s">
        <v>130</v>
      </c>
      <c r="B15" s="60" t="s">
        <v>32</v>
      </c>
      <c r="C15" s="51" t="s">
        <v>179</v>
      </c>
      <c r="D15" s="72">
        <f t="shared" ref="D15:D21" si="0">Q15/12</f>
        <v>3</v>
      </c>
      <c r="E15" s="168">
        <v>0.33329999999999999</v>
      </c>
      <c r="F15" s="169">
        <v>37987</v>
      </c>
      <c r="G15" s="142">
        <v>1200</v>
      </c>
      <c r="H15" s="54">
        <v>120</v>
      </c>
      <c r="I15" s="72">
        <v>36</v>
      </c>
      <c r="J15" s="72">
        <f>I15-H15</f>
        <v>-84</v>
      </c>
      <c r="K15" s="134">
        <f>((G15*E15)/12)*H15</f>
        <v>3999.6</v>
      </c>
      <c r="L15" s="70">
        <f>G15-K15</f>
        <v>-2799.6</v>
      </c>
      <c r="M15" s="69">
        <v>115.958</v>
      </c>
      <c r="N15" s="98">
        <v>107.661</v>
      </c>
      <c r="O15" s="69">
        <f t="shared" ref="O15:O21" si="1">M15/N15</f>
        <v>1.0770659756086234</v>
      </c>
      <c r="P15" s="71">
        <f t="shared" ref="P15:P21" si="2">L15*O15</f>
        <v>-3015.353905313902</v>
      </c>
      <c r="Q15" s="72">
        <v>36</v>
      </c>
      <c r="R15" s="71">
        <f>G15/Q15*S15</f>
        <v>800</v>
      </c>
      <c r="S15" s="72">
        <v>24</v>
      </c>
      <c r="T15" s="71">
        <f>R15/S15</f>
        <v>33.333333333333336</v>
      </c>
      <c r="U15" s="71">
        <f t="shared" ref="U15:U20" si="3">R15/S15</f>
        <v>33.333333333333336</v>
      </c>
      <c r="V15" s="71">
        <f t="shared" ref="V15:V20" si="4">R15/S15</f>
        <v>33.333333333333336</v>
      </c>
      <c r="W15" s="71">
        <f t="shared" ref="W15:W20" si="5">R15/S15</f>
        <v>33.333333333333336</v>
      </c>
      <c r="X15" s="71">
        <f t="shared" ref="X15:X20" si="6">R15/S15</f>
        <v>33.333333333333336</v>
      </c>
      <c r="Y15" s="71">
        <f t="shared" ref="Y15:Y20" si="7">R15/S15</f>
        <v>33.333333333333336</v>
      </c>
      <c r="Z15" s="71">
        <v>33.33</v>
      </c>
      <c r="AA15" s="71">
        <v>33.33</v>
      </c>
      <c r="AB15" s="71">
        <v>33.33</v>
      </c>
      <c r="AC15" s="71">
        <v>33.33</v>
      </c>
      <c r="AD15" s="71">
        <v>33.33</v>
      </c>
      <c r="AE15" s="71">
        <v>33.33</v>
      </c>
      <c r="AF15" s="71">
        <f t="shared" ref="AF15:AF20" si="8">SUM(T15:AE15)</f>
        <v>399.97999999999996</v>
      </c>
      <c r="AG15" s="71">
        <v>400.02</v>
      </c>
      <c r="AH15" s="71">
        <f>AE15*5</f>
        <v>166.64999999999998</v>
      </c>
      <c r="AI15" s="71">
        <f t="shared" ref="AI15:AI21" si="9">O15*AE15</f>
        <v>35.898608967035415</v>
      </c>
      <c r="AJ15" s="71">
        <v>35.8986089670354</v>
      </c>
      <c r="AK15" s="71">
        <v>35.8986089670354</v>
      </c>
      <c r="AL15" s="71">
        <v>35.8986089670354</v>
      </c>
      <c r="AM15" s="71">
        <v>35.8986089670354</v>
      </c>
      <c r="AN15" s="71"/>
      <c r="AO15" s="71"/>
      <c r="AP15" s="71">
        <f>SUM(AH15:AO15)</f>
        <v>346.14304483517697</v>
      </c>
      <c r="AQ15" s="86">
        <f t="shared" ref="AQ15:AQ21" si="10">AG15-AP15</f>
        <v>53.876955164823016</v>
      </c>
    </row>
    <row r="16" spans="1:43" s="24" customFormat="1">
      <c r="A16" s="60" t="s">
        <v>130</v>
      </c>
      <c r="B16" s="60" t="s">
        <v>33</v>
      </c>
      <c r="C16" s="51" t="s">
        <v>179</v>
      </c>
      <c r="D16" s="72">
        <f t="shared" si="0"/>
        <v>3</v>
      </c>
      <c r="E16" s="168">
        <v>0.33329999999999999</v>
      </c>
      <c r="F16" s="169">
        <v>37987</v>
      </c>
      <c r="G16" s="142">
        <v>600</v>
      </c>
      <c r="H16" s="54">
        <v>120</v>
      </c>
      <c r="I16" s="72">
        <v>36</v>
      </c>
      <c r="J16" s="72">
        <f t="shared" ref="J16:J21" si="11">I16-H16</f>
        <v>-84</v>
      </c>
      <c r="K16" s="134">
        <f>((G16*E16)/12)*H16</f>
        <v>1999.8</v>
      </c>
      <c r="L16" s="70">
        <f t="shared" ref="L16:L21" si="12">G16-K16</f>
        <v>-1399.8</v>
      </c>
      <c r="M16" s="69">
        <v>115.958</v>
      </c>
      <c r="N16" s="98">
        <v>107.661</v>
      </c>
      <c r="O16" s="69">
        <f t="shared" si="1"/>
        <v>1.0770659756086234</v>
      </c>
      <c r="P16" s="71">
        <f t="shared" si="2"/>
        <v>-1507.676952656951</v>
      </c>
      <c r="Q16" s="72">
        <v>36</v>
      </c>
      <c r="R16" s="71">
        <f t="shared" ref="R16:R20" si="13">G16/Q16*S16</f>
        <v>400</v>
      </c>
      <c r="S16" s="72">
        <v>24</v>
      </c>
      <c r="T16" s="71">
        <f t="shared" ref="T16:T21" si="14">R16/S16</f>
        <v>16.666666666666668</v>
      </c>
      <c r="U16" s="71">
        <f t="shared" si="3"/>
        <v>16.666666666666668</v>
      </c>
      <c r="V16" s="71">
        <f t="shared" si="4"/>
        <v>16.666666666666668</v>
      </c>
      <c r="W16" s="71">
        <f t="shared" si="5"/>
        <v>16.666666666666668</v>
      </c>
      <c r="X16" s="71">
        <f t="shared" si="6"/>
        <v>16.666666666666668</v>
      </c>
      <c r="Y16" s="71">
        <f t="shared" si="7"/>
        <v>16.666666666666668</v>
      </c>
      <c r="Z16" s="71">
        <v>16.670000000000002</v>
      </c>
      <c r="AA16" s="71">
        <v>16.670000000000002</v>
      </c>
      <c r="AB16" s="71">
        <v>16.670000000000002</v>
      </c>
      <c r="AC16" s="71">
        <v>16.670000000000002</v>
      </c>
      <c r="AD16" s="71">
        <v>16.670000000000002</v>
      </c>
      <c r="AE16" s="71">
        <v>16.670000000000002</v>
      </c>
      <c r="AF16" s="71">
        <f t="shared" si="8"/>
        <v>200.0200000000001</v>
      </c>
      <c r="AG16" s="71">
        <v>199.98</v>
      </c>
      <c r="AH16" s="71">
        <f t="shared" ref="AH16:AH21" si="15">AE16*5</f>
        <v>83.350000000000009</v>
      </c>
      <c r="AI16" s="71">
        <f t="shared" si="9"/>
        <v>17.954689813395753</v>
      </c>
      <c r="AJ16" s="71">
        <v>17.954689813395753</v>
      </c>
      <c r="AK16" s="71">
        <v>17.954689813395753</v>
      </c>
      <c r="AL16" s="71">
        <v>17.954689813395753</v>
      </c>
      <c r="AM16" s="71">
        <v>17.954689813395753</v>
      </c>
      <c r="AN16" s="71"/>
      <c r="AO16" s="71"/>
      <c r="AP16" s="71">
        <f t="shared" ref="AP16:AP21" si="16">SUM(AH16:AO16)</f>
        <v>173.12344906697879</v>
      </c>
      <c r="AQ16" s="86">
        <f t="shared" si="10"/>
        <v>26.856550933021197</v>
      </c>
    </row>
    <row r="17" spans="1:196" s="24" customFormat="1">
      <c r="A17" s="60" t="s">
        <v>130</v>
      </c>
      <c r="B17" s="60" t="s">
        <v>34</v>
      </c>
      <c r="C17" s="51" t="s">
        <v>179</v>
      </c>
      <c r="D17" s="72">
        <f t="shared" si="0"/>
        <v>3</v>
      </c>
      <c r="E17" s="168">
        <v>0.33329999999999999</v>
      </c>
      <c r="F17" s="169">
        <v>37987</v>
      </c>
      <c r="G17" s="142">
        <v>1709</v>
      </c>
      <c r="H17" s="54">
        <v>120</v>
      </c>
      <c r="I17" s="72">
        <v>36</v>
      </c>
      <c r="J17" s="72">
        <f t="shared" si="11"/>
        <v>-84</v>
      </c>
      <c r="K17" s="134">
        <f t="shared" ref="K17:K21" si="17">((G17*E17)/12)*H17</f>
        <v>5696.0969999999998</v>
      </c>
      <c r="L17" s="70">
        <f t="shared" si="12"/>
        <v>-3987.0969999999998</v>
      </c>
      <c r="M17" s="69">
        <v>115.958</v>
      </c>
      <c r="N17" s="98">
        <v>107.661</v>
      </c>
      <c r="O17" s="69">
        <f t="shared" si="1"/>
        <v>1.0770659756086234</v>
      </c>
      <c r="P17" s="71">
        <f t="shared" si="2"/>
        <v>-4294.3665201512149</v>
      </c>
      <c r="Q17" s="72">
        <v>36</v>
      </c>
      <c r="R17" s="71">
        <f t="shared" si="13"/>
        <v>1139.3333333333333</v>
      </c>
      <c r="S17" s="72">
        <v>24</v>
      </c>
      <c r="T17" s="71">
        <f t="shared" si="14"/>
        <v>47.472222222222221</v>
      </c>
      <c r="U17" s="71">
        <f t="shared" si="3"/>
        <v>47.472222222222221</v>
      </c>
      <c r="V17" s="71">
        <f t="shared" si="4"/>
        <v>47.472222222222221</v>
      </c>
      <c r="W17" s="71">
        <f t="shared" si="5"/>
        <v>47.472222222222221</v>
      </c>
      <c r="X17" s="71">
        <f t="shared" si="6"/>
        <v>47.472222222222221</v>
      </c>
      <c r="Y17" s="71">
        <f t="shared" si="7"/>
        <v>47.472222222222221</v>
      </c>
      <c r="Z17" s="71">
        <v>47.47</v>
      </c>
      <c r="AA17" s="71">
        <v>47.47</v>
      </c>
      <c r="AB17" s="71">
        <v>47.47</v>
      </c>
      <c r="AC17" s="71">
        <v>47.47</v>
      </c>
      <c r="AD17" s="71">
        <v>47.47</v>
      </c>
      <c r="AE17" s="71">
        <v>47.47</v>
      </c>
      <c r="AF17" s="71">
        <f t="shared" si="8"/>
        <v>569.65333333333342</v>
      </c>
      <c r="AG17" s="71">
        <v>569.67999999999995</v>
      </c>
      <c r="AH17" s="71">
        <f t="shared" si="15"/>
        <v>237.35</v>
      </c>
      <c r="AI17" s="71">
        <f t="shared" si="9"/>
        <v>51.128321862141348</v>
      </c>
      <c r="AJ17" s="71">
        <v>51.128321862141348</v>
      </c>
      <c r="AK17" s="71">
        <v>51.128321862141348</v>
      </c>
      <c r="AL17" s="71">
        <v>51.128321862141348</v>
      </c>
      <c r="AM17" s="71">
        <v>51.128321862141348</v>
      </c>
      <c r="AN17" s="71"/>
      <c r="AO17" s="71"/>
      <c r="AP17" s="71">
        <f t="shared" si="16"/>
        <v>492.99160931070662</v>
      </c>
      <c r="AQ17" s="86">
        <f t="shared" si="10"/>
        <v>76.688390689293328</v>
      </c>
    </row>
    <row r="18" spans="1:196" s="24" customFormat="1">
      <c r="A18" s="60" t="s">
        <v>130</v>
      </c>
      <c r="B18" s="60" t="s">
        <v>35</v>
      </c>
      <c r="C18" s="51" t="s">
        <v>179</v>
      </c>
      <c r="D18" s="72">
        <f t="shared" si="0"/>
        <v>3</v>
      </c>
      <c r="E18" s="168">
        <v>0.33329999999999999</v>
      </c>
      <c r="F18" s="169">
        <v>37987</v>
      </c>
      <c r="G18" s="142">
        <v>5399</v>
      </c>
      <c r="H18" s="54">
        <v>120</v>
      </c>
      <c r="I18" s="72">
        <v>36</v>
      </c>
      <c r="J18" s="72">
        <f t="shared" si="11"/>
        <v>-84</v>
      </c>
      <c r="K18" s="134">
        <f t="shared" si="17"/>
        <v>17994.866999999998</v>
      </c>
      <c r="L18" s="70">
        <f t="shared" si="12"/>
        <v>-12595.866999999998</v>
      </c>
      <c r="M18" s="69">
        <v>115.958</v>
      </c>
      <c r="N18" s="98">
        <v>107.661</v>
      </c>
      <c r="O18" s="69">
        <f t="shared" si="1"/>
        <v>1.0770659756086234</v>
      </c>
      <c r="P18" s="71">
        <f t="shared" si="2"/>
        <v>-13566.579778991463</v>
      </c>
      <c r="Q18" s="72">
        <v>36</v>
      </c>
      <c r="R18" s="71">
        <f t="shared" si="13"/>
        <v>3599.3333333333335</v>
      </c>
      <c r="S18" s="72">
        <v>24</v>
      </c>
      <c r="T18" s="71">
        <f t="shared" si="14"/>
        <v>149.97222222222223</v>
      </c>
      <c r="U18" s="71">
        <f t="shared" si="3"/>
        <v>149.97222222222223</v>
      </c>
      <c r="V18" s="71">
        <f t="shared" si="4"/>
        <v>149.97222222222223</v>
      </c>
      <c r="W18" s="71">
        <f t="shared" si="5"/>
        <v>149.97222222222223</v>
      </c>
      <c r="X18" s="71">
        <f t="shared" si="6"/>
        <v>149.97222222222223</v>
      </c>
      <c r="Y18" s="71">
        <f t="shared" si="7"/>
        <v>149.97222222222223</v>
      </c>
      <c r="Z18" s="71">
        <v>149.97</v>
      </c>
      <c r="AA18" s="71">
        <v>149.97</v>
      </c>
      <c r="AB18" s="71">
        <v>149.97</v>
      </c>
      <c r="AC18" s="71">
        <v>149.97</v>
      </c>
      <c r="AD18" s="71">
        <v>149.97</v>
      </c>
      <c r="AE18" s="71">
        <v>149.97</v>
      </c>
      <c r="AF18" s="71">
        <f t="shared" si="8"/>
        <v>1799.6533333333334</v>
      </c>
      <c r="AG18" s="71">
        <v>1799.68</v>
      </c>
      <c r="AH18" s="71">
        <f t="shared" si="15"/>
        <v>749.85</v>
      </c>
      <c r="AI18" s="71">
        <f t="shared" si="9"/>
        <v>161.52758436202524</v>
      </c>
      <c r="AJ18" s="71">
        <v>161.52758436202524</v>
      </c>
      <c r="AK18" s="71">
        <v>161.52758436202524</v>
      </c>
      <c r="AL18" s="71">
        <v>161.52758436202524</v>
      </c>
      <c r="AM18" s="71">
        <v>161.52758436202524</v>
      </c>
      <c r="AN18" s="71"/>
      <c r="AO18" s="71"/>
      <c r="AP18" s="71">
        <f t="shared" si="16"/>
        <v>1557.4879218101262</v>
      </c>
      <c r="AQ18" s="86">
        <f t="shared" si="10"/>
        <v>242.19207818987388</v>
      </c>
    </row>
    <row r="19" spans="1:196" s="24" customFormat="1">
      <c r="A19" s="60" t="s">
        <v>130</v>
      </c>
      <c r="B19" s="60" t="s">
        <v>34</v>
      </c>
      <c r="C19" s="51" t="s">
        <v>179</v>
      </c>
      <c r="D19" s="72">
        <f t="shared" si="0"/>
        <v>3</v>
      </c>
      <c r="E19" s="168">
        <v>0.33329999999999999</v>
      </c>
      <c r="F19" s="169">
        <v>37987</v>
      </c>
      <c r="G19" s="142">
        <v>1709</v>
      </c>
      <c r="H19" s="54">
        <v>120</v>
      </c>
      <c r="I19" s="72">
        <v>36</v>
      </c>
      <c r="J19" s="72">
        <f t="shared" si="11"/>
        <v>-84</v>
      </c>
      <c r="K19" s="134">
        <f t="shared" si="17"/>
        <v>5696.0969999999998</v>
      </c>
      <c r="L19" s="70">
        <f t="shared" si="12"/>
        <v>-3987.0969999999998</v>
      </c>
      <c r="M19" s="69">
        <v>115.958</v>
      </c>
      <c r="N19" s="98">
        <v>107.661</v>
      </c>
      <c r="O19" s="69">
        <f t="shared" si="1"/>
        <v>1.0770659756086234</v>
      </c>
      <c r="P19" s="71">
        <f t="shared" si="2"/>
        <v>-4294.3665201512149</v>
      </c>
      <c r="Q19" s="72">
        <v>36</v>
      </c>
      <c r="R19" s="71">
        <f t="shared" si="13"/>
        <v>1139.3333333333333</v>
      </c>
      <c r="S19" s="72">
        <v>24</v>
      </c>
      <c r="T19" s="71">
        <f t="shared" si="14"/>
        <v>47.472222222222221</v>
      </c>
      <c r="U19" s="71">
        <f t="shared" si="3"/>
        <v>47.472222222222221</v>
      </c>
      <c r="V19" s="71">
        <f t="shared" si="4"/>
        <v>47.472222222222221</v>
      </c>
      <c r="W19" s="71">
        <f t="shared" si="5"/>
        <v>47.472222222222221</v>
      </c>
      <c r="X19" s="71">
        <f t="shared" si="6"/>
        <v>47.472222222222221</v>
      </c>
      <c r="Y19" s="71">
        <f t="shared" si="7"/>
        <v>47.472222222222221</v>
      </c>
      <c r="Z19" s="71">
        <v>47.47</v>
      </c>
      <c r="AA19" s="71">
        <v>47.47</v>
      </c>
      <c r="AB19" s="71">
        <v>47.47</v>
      </c>
      <c r="AC19" s="71">
        <v>47.47</v>
      </c>
      <c r="AD19" s="71">
        <v>47.47</v>
      </c>
      <c r="AE19" s="71">
        <v>47.47</v>
      </c>
      <c r="AF19" s="71">
        <f t="shared" si="8"/>
        <v>569.65333333333342</v>
      </c>
      <c r="AG19" s="71">
        <v>569.67999999999995</v>
      </c>
      <c r="AH19" s="71">
        <f t="shared" si="15"/>
        <v>237.35</v>
      </c>
      <c r="AI19" s="71">
        <f t="shared" si="9"/>
        <v>51.128321862141348</v>
      </c>
      <c r="AJ19" s="71">
        <v>51.128321862141348</v>
      </c>
      <c r="AK19" s="71">
        <v>51.128321862141348</v>
      </c>
      <c r="AL19" s="71">
        <v>51.128321862141348</v>
      </c>
      <c r="AM19" s="71">
        <v>51.128321862141348</v>
      </c>
      <c r="AN19" s="71"/>
      <c r="AO19" s="71"/>
      <c r="AP19" s="71">
        <f>SUM(AH19:AO19)</f>
        <v>492.99160931070662</v>
      </c>
      <c r="AQ19" s="86">
        <f>AG19-AP19</f>
        <v>76.688390689293328</v>
      </c>
    </row>
    <row r="20" spans="1:196" s="24" customFormat="1">
      <c r="A20" s="60" t="s">
        <v>130</v>
      </c>
      <c r="B20" s="60" t="s">
        <v>36</v>
      </c>
      <c r="C20" s="51" t="s">
        <v>179</v>
      </c>
      <c r="D20" s="72">
        <f t="shared" si="0"/>
        <v>3</v>
      </c>
      <c r="E20" s="168">
        <v>0.33329999999999999</v>
      </c>
      <c r="F20" s="169">
        <v>37987</v>
      </c>
      <c r="G20" s="142">
        <v>4750</v>
      </c>
      <c r="H20" s="54">
        <v>120</v>
      </c>
      <c r="I20" s="72">
        <v>36</v>
      </c>
      <c r="J20" s="72">
        <f t="shared" si="11"/>
        <v>-84</v>
      </c>
      <c r="K20" s="134">
        <f t="shared" si="17"/>
        <v>15831.75</v>
      </c>
      <c r="L20" s="70">
        <f t="shared" si="12"/>
        <v>-11081.75</v>
      </c>
      <c r="M20" s="69">
        <v>115.958</v>
      </c>
      <c r="N20" s="98">
        <v>107.661</v>
      </c>
      <c r="O20" s="69">
        <f t="shared" si="1"/>
        <v>1.0770659756086234</v>
      </c>
      <c r="P20" s="71">
        <f t="shared" si="2"/>
        <v>-11935.775875200861</v>
      </c>
      <c r="Q20" s="72">
        <v>36</v>
      </c>
      <c r="R20" s="71">
        <f t="shared" si="13"/>
        <v>3166.666666666667</v>
      </c>
      <c r="S20" s="72">
        <v>24</v>
      </c>
      <c r="T20" s="71">
        <f t="shared" si="14"/>
        <v>131.94444444444446</v>
      </c>
      <c r="U20" s="71">
        <f t="shared" si="3"/>
        <v>131.94444444444446</v>
      </c>
      <c r="V20" s="71">
        <f t="shared" si="4"/>
        <v>131.94444444444446</v>
      </c>
      <c r="W20" s="71">
        <f t="shared" si="5"/>
        <v>131.94444444444446</v>
      </c>
      <c r="X20" s="71">
        <f t="shared" si="6"/>
        <v>131.94444444444446</v>
      </c>
      <c r="Y20" s="71">
        <f t="shared" si="7"/>
        <v>131.94444444444446</v>
      </c>
      <c r="Z20" s="71">
        <v>131.94</v>
      </c>
      <c r="AA20" s="71">
        <v>131.94</v>
      </c>
      <c r="AB20" s="71">
        <v>131.94</v>
      </c>
      <c r="AC20" s="71">
        <v>131.94</v>
      </c>
      <c r="AD20" s="71">
        <v>131.94</v>
      </c>
      <c r="AE20" s="71">
        <v>131.94</v>
      </c>
      <c r="AF20" s="71">
        <f t="shared" si="8"/>
        <v>1583.3066666666671</v>
      </c>
      <c r="AG20" s="71">
        <v>1583.36</v>
      </c>
      <c r="AH20" s="71">
        <f t="shared" si="15"/>
        <v>659.7</v>
      </c>
      <c r="AI20" s="71">
        <f t="shared" si="9"/>
        <v>142.10808482180175</v>
      </c>
      <c r="AJ20" s="71">
        <v>142.10808482180175</v>
      </c>
      <c r="AK20" s="71">
        <v>142.10808482180175</v>
      </c>
      <c r="AL20" s="71">
        <v>142.10808482180175</v>
      </c>
      <c r="AM20" s="71">
        <v>142.10808482180175</v>
      </c>
      <c r="AN20" s="71"/>
      <c r="AO20" s="71"/>
      <c r="AP20" s="71">
        <f t="shared" si="16"/>
        <v>1370.2404241090085</v>
      </c>
      <c r="AQ20" s="86">
        <f t="shared" si="10"/>
        <v>213.11957589099143</v>
      </c>
    </row>
    <row r="21" spans="1:196" s="24" customFormat="1">
      <c r="A21" s="60" t="s">
        <v>130</v>
      </c>
      <c r="B21" s="60" t="s">
        <v>37</v>
      </c>
      <c r="C21" s="51" t="s">
        <v>179</v>
      </c>
      <c r="D21" s="72">
        <f t="shared" si="0"/>
        <v>3</v>
      </c>
      <c r="E21" s="168">
        <v>0.33329999999999999</v>
      </c>
      <c r="F21" s="169">
        <v>37622</v>
      </c>
      <c r="G21" s="142">
        <v>799</v>
      </c>
      <c r="H21" s="54">
        <v>132</v>
      </c>
      <c r="I21" s="72">
        <v>36</v>
      </c>
      <c r="J21" s="72">
        <f t="shared" si="11"/>
        <v>-96</v>
      </c>
      <c r="K21" s="134">
        <f t="shared" si="17"/>
        <v>2929.3736999999996</v>
      </c>
      <c r="L21" s="70">
        <f t="shared" si="12"/>
        <v>-2130.3736999999996</v>
      </c>
      <c r="M21" s="69">
        <v>115.958</v>
      </c>
      <c r="N21" s="98">
        <v>103.32</v>
      </c>
      <c r="O21" s="69">
        <f t="shared" si="1"/>
        <v>1.1223190089043749</v>
      </c>
      <c r="P21" s="71">
        <f t="shared" si="2"/>
        <v>-2390.9588995799454</v>
      </c>
      <c r="Q21" s="72">
        <v>36</v>
      </c>
      <c r="R21" s="71">
        <f>G21/Q21*S21</f>
        <v>532.66666666666663</v>
      </c>
      <c r="S21" s="72">
        <v>24</v>
      </c>
      <c r="T21" s="71">
        <f t="shared" si="14"/>
        <v>22.194444444444443</v>
      </c>
      <c r="U21" s="71">
        <f t="shared" ref="U21" si="18">R21/S21</f>
        <v>22.194444444444443</v>
      </c>
      <c r="V21" s="71">
        <f t="shared" ref="V21" si="19">R21/S21</f>
        <v>22.194444444444443</v>
      </c>
      <c r="W21" s="71">
        <f t="shared" ref="W21" si="20">R21/S21</f>
        <v>22.194444444444443</v>
      </c>
      <c r="X21" s="71">
        <f t="shared" ref="X21" si="21">R21/S21</f>
        <v>22.194444444444443</v>
      </c>
      <c r="Y21" s="71">
        <f t="shared" ref="Y21" si="22">R21/S21</f>
        <v>22.194444444444443</v>
      </c>
      <c r="Z21" s="71">
        <v>22.19</v>
      </c>
      <c r="AA21" s="71">
        <v>22.19</v>
      </c>
      <c r="AB21" s="71">
        <v>22.19</v>
      </c>
      <c r="AC21" s="71">
        <v>22.19</v>
      </c>
      <c r="AD21" s="71">
        <v>22.19</v>
      </c>
      <c r="AE21" s="71">
        <v>22.19</v>
      </c>
      <c r="AF21" s="71">
        <f t="shared" ref="AF21" si="23">SUM(T21:AE21)</f>
        <v>266.30666666666667</v>
      </c>
      <c r="AG21" s="71">
        <v>266.36</v>
      </c>
      <c r="AH21" s="71">
        <f t="shared" si="15"/>
        <v>110.95</v>
      </c>
      <c r="AI21" s="71">
        <f t="shared" si="9"/>
        <v>24.904258807588079</v>
      </c>
      <c r="AJ21" s="71">
        <v>24.904258807588079</v>
      </c>
      <c r="AK21" s="71">
        <v>24.904258807588079</v>
      </c>
      <c r="AL21" s="71">
        <v>24.904258807588079</v>
      </c>
      <c r="AM21" s="71">
        <v>24.904258807588079</v>
      </c>
      <c r="AN21" s="71"/>
      <c r="AO21" s="71"/>
      <c r="AP21" s="71">
        <f t="shared" si="16"/>
        <v>235.47129403794037</v>
      </c>
      <c r="AQ21" s="86">
        <f t="shared" si="10"/>
        <v>30.888705962059646</v>
      </c>
    </row>
    <row r="22" spans="1:196">
      <c r="A22" s="34" t="s">
        <v>81</v>
      </c>
      <c r="B22" s="34" t="s">
        <v>111</v>
      </c>
      <c r="C22" s="38"/>
      <c r="D22" s="36"/>
      <c r="E22" s="36"/>
      <c r="F22" s="28"/>
      <c r="G22" s="8"/>
      <c r="H22" s="25"/>
      <c r="I22" s="12"/>
      <c r="J22" s="12"/>
      <c r="K22" s="11"/>
      <c r="L22" s="75"/>
      <c r="M22" s="76"/>
      <c r="N22" s="101"/>
      <c r="O22" s="76"/>
      <c r="P22" s="74"/>
      <c r="Q22" s="12"/>
      <c r="R22" s="12"/>
      <c r="S22" s="12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89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</row>
    <row r="23" spans="1:196" s="24" customFormat="1">
      <c r="A23" s="34" t="s">
        <v>103</v>
      </c>
      <c r="B23" s="13"/>
      <c r="C23" s="38"/>
      <c r="D23" s="36"/>
      <c r="E23" s="36"/>
      <c r="F23" s="28"/>
      <c r="G23" s="8"/>
      <c r="H23" s="25"/>
      <c r="I23" s="12"/>
      <c r="J23" s="12"/>
      <c r="K23" s="11"/>
      <c r="L23" s="75"/>
      <c r="M23" s="76"/>
      <c r="N23" s="101"/>
      <c r="O23" s="76"/>
      <c r="P23" s="74"/>
      <c r="Q23" s="12"/>
      <c r="R23" s="12"/>
      <c r="S23" s="12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89"/>
    </row>
    <row r="24" spans="1:196" s="24" customFormat="1">
      <c r="A24" s="60" t="s">
        <v>131</v>
      </c>
      <c r="B24" s="60" t="s">
        <v>39</v>
      </c>
      <c r="C24" s="51" t="s">
        <v>179</v>
      </c>
      <c r="D24" s="72">
        <f>Q24/12</f>
        <v>10</v>
      </c>
      <c r="E24" s="61">
        <v>0.1</v>
      </c>
      <c r="F24" s="169">
        <v>37257</v>
      </c>
      <c r="G24" s="142">
        <v>275</v>
      </c>
      <c r="H24" s="54">
        <v>144</v>
      </c>
      <c r="I24" s="72">
        <v>120</v>
      </c>
      <c r="J24" s="72">
        <f>I24-H24</f>
        <v>-24</v>
      </c>
      <c r="K24" s="134">
        <f>((G24*E24)/12)*H24</f>
        <v>330</v>
      </c>
      <c r="L24" s="70">
        <f>G24-K24</f>
        <v>-55</v>
      </c>
      <c r="M24" s="69">
        <v>115.958</v>
      </c>
      <c r="N24" s="98">
        <v>98.253</v>
      </c>
      <c r="O24" s="69">
        <f>M24/N24</f>
        <v>1.1801980601101238</v>
      </c>
      <c r="P24" s="71">
        <f>L24*O24</f>
        <v>-64.910893306056806</v>
      </c>
      <c r="Q24" s="72">
        <v>120</v>
      </c>
      <c r="R24" s="71">
        <f>G24/Q24*S24</f>
        <v>55</v>
      </c>
      <c r="S24" s="72">
        <v>24</v>
      </c>
      <c r="T24" s="71">
        <f>R24/S24</f>
        <v>2.2916666666666665</v>
      </c>
      <c r="U24" s="71">
        <f>R24/S24</f>
        <v>2.2916666666666665</v>
      </c>
      <c r="V24" s="71">
        <f>R24/S24</f>
        <v>2.2916666666666665</v>
      </c>
      <c r="W24" s="71">
        <f>R24/S24</f>
        <v>2.2916666666666665</v>
      </c>
      <c r="X24" s="71">
        <f>R24/S24</f>
        <v>2.2916666666666665</v>
      </c>
      <c r="Y24" s="71">
        <f>R24/S24</f>
        <v>2.2916666666666665</v>
      </c>
      <c r="Z24" s="71">
        <v>2.29</v>
      </c>
      <c r="AA24" s="71">
        <v>2.29</v>
      </c>
      <c r="AB24" s="71">
        <v>2.29</v>
      </c>
      <c r="AC24" s="71">
        <v>2.29</v>
      </c>
      <c r="AD24" s="71">
        <v>2.29</v>
      </c>
      <c r="AE24" s="71">
        <v>2.29</v>
      </c>
      <c r="AF24" s="71">
        <f>SUM(T24:AE24)</f>
        <v>27.489999999999995</v>
      </c>
      <c r="AG24" s="71">
        <v>27.51</v>
      </c>
      <c r="AH24" s="71">
        <f t="shared" ref="AH24" si="24">AE24*5</f>
        <v>11.45</v>
      </c>
      <c r="AI24" s="71">
        <f t="shared" ref="AI24" si="25">O24*AE24</f>
        <v>2.7026535576521837</v>
      </c>
      <c r="AJ24" s="71">
        <v>2.7026535576521837</v>
      </c>
      <c r="AK24" s="71">
        <v>2.7026535576521837</v>
      </c>
      <c r="AL24" s="71">
        <v>2.7026535576521837</v>
      </c>
      <c r="AM24" s="71">
        <v>2.7026535576521837</v>
      </c>
      <c r="AN24" s="71"/>
      <c r="AO24" s="71"/>
      <c r="AP24" s="71">
        <f t="shared" ref="AP24" si="26">SUM(AH24:AO24)</f>
        <v>24.963267788260918</v>
      </c>
      <c r="AQ24" s="86">
        <f>AG24-AP24</f>
        <v>2.5467322117390836</v>
      </c>
    </row>
    <row r="25" spans="1:196">
      <c r="A25" s="34" t="s">
        <v>81</v>
      </c>
      <c r="B25" s="34" t="s">
        <v>150</v>
      </c>
      <c r="C25" s="38"/>
      <c r="D25" s="36"/>
      <c r="E25" s="7"/>
      <c r="F25" s="28"/>
      <c r="G25" s="8"/>
      <c r="H25" s="25"/>
      <c r="I25" s="12"/>
      <c r="J25" s="12"/>
      <c r="K25" s="11"/>
      <c r="L25" s="75"/>
      <c r="M25" s="76"/>
      <c r="N25" s="101"/>
      <c r="O25" s="76"/>
      <c r="P25" s="74"/>
      <c r="Q25" s="12"/>
      <c r="R25" s="12"/>
      <c r="S25" s="12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89"/>
    </row>
    <row r="26" spans="1:196">
      <c r="A26" s="34" t="s">
        <v>149</v>
      </c>
      <c r="B26" s="42"/>
      <c r="C26" s="40"/>
      <c r="D26" s="160"/>
      <c r="E26" s="36"/>
      <c r="F26" s="28"/>
      <c r="G26" s="8"/>
      <c r="H26" s="25"/>
      <c r="I26" s="12"/>
      <c r="J26" s="12"/>
      <c r="K26" s="11"/>
      <c r="L26" s="75"/>
      <c r="M26" s="76"/>
      <c r="N26" s="101"/>
      <c r="O26" s="76"/>
      <c r="P26" s="74"/>
      <c r="Q26" s="12"/>
      <c r="R26" s="12"/>
      <c r="S26" s="12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89"/>
    </row>
    <row r="27" spans="1:196" s="24" customFormat="1">
      <c r="A27" s="60" t="s">
        <v>151</v>
      </c>
      <c r="B27" s="60" t="s">
        <v>38</v>
      </c>
      <c r="C27" s="51" t="s">
        <v>179</v>
      </c>
      <c r="D27" s="72">
        <v>3</v>
      </c>
      <c r="E27" s="168">
        <v>0.33329999999999999</v>
      </c>
      <c r="F27" s="169">
        <v>39814</v>
      </c>
      <c r="G27" s="142">
        <v>321</v>
      </c>
      <c r="H27" s="63">
        <v>60</v>
      </c>
      <c r="I27" s="72">
        <v>36</v>
      </c>
      <c r="J27" s="72">
        <f>I27-H27</f>
        <v>-24</v>
      </c>
      <c r="K27" s="134">
        <f>((G27*E27)/12)*H27</f>
        <v>534.94650000000001</v>
      </c>
      <c r="L27" s="70">
        <f>G27-K27</f>
        <v>-213.94650000000001</v>
      </c>
      <c r="M27" s="69">
        <v>115.958</v>
      </c>
      <c r="N27" s="98">
        <v>134.071</v>
      </c>
      <c r="O27" s="69">
        <f>M27/N27</f>
        <v>0.8648999410759971</v>
      </c>
      <c r="P27" s="71">
        <f>L27*O27</f>
        <v>-185.04231524341583</v>
      </c>
      <c r="Q27" s="72">
        <v>36</v>
      </c>
      <c r="R27" s="71">
        <f>G27/Q27*S27</f>
        <v>214</v>
      </c>
      <c r="S27" s="72">
        <v>24</v>
      </c>
      <c r="T27" s="71">
        <f>R27/S27</f>
        <v>8.9166666666666661</v>
      </c>
      <c r="U27" s="71">
        <f>R27/S27</f>
        <v>8.9166666666666661</v>
      </c>
      <c r="V27" s="71">
        <f>R27/S27</f>
        <v>8.9166666666666661</v>
      </c>
      <c r="W27" s="71">
        <f>R27/S27</f>
        <v>8.9166666666666661</v>
      </c>
      <c r="X27" s="71">
        <f>R27/S27</f>
        <v>8.9166666666666661</v>
      </c>
      <c r="Y27" s="71">
        <f>R27/S27</f>
        <v>8.9166666666666661</v>
      </c>
      <c r="Z27" s="71">
        <v>8.92</v>
      </c>
      <c r="AA27" s="71">
        <v>8.92</v>
      </c>
      <c r="AB27" s="71">
        <v>8.92</v>
      </c>
      <c r="AC27" s="71">
        <v>8.92</v>
      </c>
      <c r="AD27" s="71">
        <v>8.92</v>
      </c>
      <c r="AE27" s="71">
        <v>8.92</v>
      </c>
      <c r="AF27" s="71">
        <f>SUM(T27:AE27)</f>
        <v>107.02</v>
      </c>
      <c r="AG27" s="71">
        <v>106.98</v>
      </c>
      <c r="AH27" s="71">
        <f t="shared" ref="AH27" si="27">AE27*5</f>
        <v>44.6</v>
      </c>
      <c r="AI27" s="71">
        <f t="shared" ref="AI27" si="28">O27*AE27</f>
        <v>7.7149074743978945</v>
      </c>
      <c r="AJ27" s="71">
        <v>7.7149074743978945</v>
      </c>
      <c r="AK27" s="71">
        <v>7.7149074743978945</v>
      </c>
      <c r="AL27" s="71">
        <v>7.7149074743978945</v>
      </c>
      <c r="AM27" s="71">
        <v>7.7149074743978945</v>
      </c>
      <c r="AN27" s="71"/>
      <c r="AO27" s="71"/>
      <c r="AP27" s="71">
        <f t="shared" ref="AP27" si="29">SUM(AH27:AO27)</f>
        <v>83.174537371989473</v>
      </c>
      <c r="AQ27" s="86">
        <f>AG27-AP27</f>
        <v>23.805462628010531</v>
      </c>
    </row>
    <row r="28" spans="1:196" s="18" customFormat="1">
      <c r="A28" s="34" t="s">
        <v>85</v>
      </c>
      <c r="B28" s="34" t="s">
        <v>26</v>
      </c>
      <c r="C28" s="55"/>
      <c r="D28" s="68"/>
      <c r="E28" s="64"/>
      <c r="F28" s="56"/>
      <c r="G28" s="135"/>
      <c r="H28" s="57"/>
      <c r="I28" s="68"/>
      <c r="J28" s="68"/>
      <c r="K28" s="135"/>
      <c r="L28" s="66"/>
      <c r="M28" s="67"/>
      <c r="N28" s="99"/>
      <c r="O28" s="67"/>
      <c r="P28" s="65"/>
      <c r="Q28" s="68"/>
      <c r="R28" s="65"/>
      <c r="S28" s="68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87"/>
    </row>
    <row r="29" spans="1:196" s="24" customFormat="1">
      <c r="A29" s="34" t="s">
        <v>96</v>
      </c>
      <c r="B29" s="37"/>
      <c r="C29" s="38"/>
      <c r="D29" s="36"/>
      <c r="E29" s="33"/>
      <c r="F29" s="28"/>
      <c r="G29" s="8"/>
      <c r="H29" s="25"/>
      <c r="I29" s="80"/>
      <c r="J29" s="80"/>
      <c r="K29" s="137"/>
      <c r="L29" s="78"/>
      <c r="M29" s="79"/>
      <c r="N29" s="102"/>
      <c r="O29" s="79"/>
      <c r="P29" s="77"/>
      <c r="Q29" s="80"/>
      <c r="R29" s="80"/>
      <c r="S29" s="80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90"/>
    </row>
    <row r="30" spans="1:196" s="24" customFormat="1">
      <c r="A30" s="122" t="s">
        <v>180</v>
      </c>
      <c r="B30" s="60" t="s">
        <v>31</v>
      </c>
      <c r="C30" s="51" t="s">
        <v>179</v>
      </c>
      <c r="D30" s="72">
        <f>Q30/12</f>
        <v>10</v>
      </c>
      <c r="E30" s="61">
        <v>0.1</v>
      </c>
      <c r="F30" s="169">
        <v>36526</v>
      </c>
      <c r="G30" s="142">
        <v>600</v>
      </c>
      <c r="H30" s="63">
        <v>168</v>
      </c>
      <c r="I30" s="72">
        <v>120</v>
      </c>
      <c r="J30" s="72">
        <f>I30-H30</f>
        <v>-48</v>
      </c>
      <c r="K30" s="134">
        <f>((G30*E30)/12)*H30</f>
        <v>840</v>
      </c>
      <c r="L30" s="70">
        <f>G30-K30</f>
        <v>-240</v>
      </c>
      <c r="M30" s="69">
        <v>115.958</v>
      </c>
      <c r="N30" s="98">
        <v>86.73</v>
      </c>
      <c r="O30" s="69">
        <f>M30/N30</f>
        <v>1.3369998846996425</v>
      </c>
      <c r="P30" s="71">
        <f>L30*O30</f>
        <v>-320.87997232791417</v>
      </c>
      <c r="Q30" s="72">
        <v>120</v>
      </c>
      <c r="R30" s="71">
        <f>G30/Q30*S30</f>
        <v>120</v>
      </c>
      <c r="S30" s="72">
        <v>24</v>
      </c>
      <c r="T30" s="71">
        <f>R30/S30</f>
        <v>5</v>
      </c>
      <c r="U30" s="71">
        <f>R30/S30</f>
        <v>5</v>
      </c>
      <c r="V30" s="71">
        <f>R30/S30</f>
        <v>5</v>
      </c>
      <c r="W30" s="71">
        <f>R30/S30</f>
        <v>5</v>
      </c>
      <c r="X30" s="71">
        <f>R30/S30</f>
        <v>5</v>
      </c>
      <c r="Y30" s="71">
        <f>R30/S30</f>
        <v>5</v>
      </c>
      <c r="Z30" s="71">
        <v>5</v>
      </c>
      <c r="AA30" s="71">
        <v>5</v>
      </c>
      <c r="AB30" s="71">
        <v>5</v>
      </c>
      <c r="AC30" s="71">
        <v>5</v>
      </c>
      <c r="AD30" s="71">
        <v>5</v>
      </c>
      <c r="AE30" s="71">
        <v>5</v>
      </c>
      <c r="AF30" s="71">
        <f>SUM(T30:AE30)</f>
        <v>60</v>
      </c>
      <c r="AG30" s="71">
        <v>60</v>
      </c>
      <c r="AH30" s="71">
        <f t="shared" ref="AH30" si="30">AE30*5</f>
        <v>25</v>
      </c>
      <c r="AI30" s="71">
        <f t="shared" ref="AI30" si="31">O30*AE30</f>
        <v>6.684999423498212</v>
      </c>
      <c r="AJ30" s="71">
        <v>6.684999423498212</v>
      </c>
      <c r="AK30" s="71">
        <v>6.684999423498212</v>
      </c>
      <c r="AL30" s="71">
        <v>6.684999423498212</v>
      </c>
      <c r="AM30" s="71">
        <v>6.684999423498212</v>
      </c>
      <c r="AN30" s="71"/>
      <c r="AO30" s="71"/>
      <c r="AP30" s="71">
        <f t="shared" ref="AP30" si="32">SUM(AH30:AO30)</f>
        <v>58.42499711749106</v>
      </c>
      <c r="AQ30" s="86">
        <f>AG30-AP30</f>
        <v>1.5750028825089402</v>
      </c>
    </row>
    <row r="31" spans="1:196" s="18" customFormat="1">
      <c r="A31" s="34" t="s">
        <v>81</v>
      </c>
      <c r="B31" s="34" t="s">
        <v>109</v>
      </c>
      <c r="C31" s="121"/>
      <c r="D31" s="68"/>
      <c r="E31" s="33"/>
      <c r="F31" s="28"/>
      <c r="G31" s="8"/>
      <c r="H31" s="25"/>
      <c r="I31" s="68"/>
      <c r="J31" s="68"/>
      <c r="K31" s="135"/>
      <c r="L31" s="66"/>
      <c r="M31" s="67"/>
      <c r="N31" s="99"/>
      <c r="O31" s="67"/>
      <c r="P31" s="65"/>
      <c r="Q31" s="68"/>
      <c r="R31" s="68"/>
      <c r="S31" s="68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87"/>
    </row>
    <row r="32" spans="1:196" s="24" customFormat="1">
      <c r="A32" s="34" t="s">
        <v>104</v>
      </c>
      <c r="B32" s="13"/>
      <c r="C32" s="38"/>
      <c r="D32" s="36"/>
      <c r="E32" s="33"/>
      <c r="F32" s="28"/>
      <c r="G32" s="8"/>
      <c r="H32" s="25"/>
      <c r="I32" s="80"/>
      <c r="J32" s="80"/>
      <c r="K32" s="137"/>
      <c r="L32" s="78"/>
      <c r="M32" s="79"/>
      <c r="N32" s="102"/>
      <c r="O32" s="79"/>
      <c r="P32" s="77"/>
      <c r="Q32" s="80"/>
      <c r="R32" s="80"/>
      <c r="S32" s="80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90"/>
    </row>
    <row r="33" spans="1:43" s="24" customFormat="1">
      <c r="A33" s="60" t="s">
        <v>132</v>
      </c>
      <c r="B33" s="122" t="s">
        <v>181</v>
      </c>
      <c r="C33" s="51" t="s">
        <v>179</v>
      </c>
      <c r="D33" s="72">
        <f t="shared" ref="D33" si="33">Q33/12</f>
        <v>10</v>
      </c>
      <c r="E33" s="61">
        <v>0.1</v>
      </c>
      <c r="F33" s="169">
        <v>37622</v>
      </c>
      <c r="G33" s="142">
        <v>300</v>
      </c>
      <c r="H33" s="63">
        <v>132</v>
      </c>
      <c r="I33" s="72">
        <v>120</v>
      </c>
      <c r="J33" s="72">
        <f t="shared" ref="J33" si="34">I33-H33</f>
        <v>-12</v>
      </c>
      <c r="K33" s="134">
        <f t="shared" ref="K33" si="35">((G33*E33)/12)*H33</f>
        <v>330</v>
      </c>
      <c r="L33" s="70">
        <f t="shared" ref="L33" si="36">G33-K33</f>
        <v>-30</v>
      </c>
      <c r="M33" s="69">
        <v>115.958</v>
      </c>
      <c r="N33" s="98">
        <v>103.32</v>
      </c>
      <c r="O33" s="69">
        <f t="shared" ref="O33" si="37">M33/N33</f>
        <v>1.1223190089043749</v>
      </c>
      <c r="P33" s="71">
        <f t="shared" ref="P33" si="38">L33*O33</f>
        <v>-33.669570267131249</v>
      </c>
      <c r="Q33" s="72">
        <v>120</v>
      </c>
      <c r="R33" s="71">
        <f>G33/Q33*S33</f>
        <v>60</v>
      </c>
      <c r="S33" s="72">
        <v>24</v>
      </c>
      <c r="T33" s="71">
        <f>R33/S33</f>
        <v>2.5</v>
      </c>
      <c r="U33" s="71">
        <f>R33/S33</f>
        <v>2.5</v>
      </c>
      <c r="V33" s="71">
        <f>R33/S33</f>
        <v>2.5</v>
      </c>
      <c r="W33" s="71">
        <f>R33/S33</f>
        <v>2.5</v>
      </c>
      <c r="X33" s="71">
        <f>R33/S33</f>
        <v>2.5</v>
      </c>
      <c r="Y33" s="71">
        <f>R33/S33</f>
        <v>2.5</v>
      </c>
      <c r="Z33" s="71">
        <v>2.5</v>
      </c>
      <c r="AA33" s="71">
        <v>2.5</v>
      </c>
      <c r="AB33" s="71">
        <v>2.5</v>
      </c>
      <c r="AC33" s="71">
        <v>2.5</v>
      </c>
      <c r="AD33" s="71">
        <v>2.5</v>
      </c>
      <c r="AE33" s="71">
        <v>2.5</v>
      </c>
      <c r="AF33" s="71">
        <f>SUM(T33:AE33)</f>
        <v>30</v>
      </c>
      <c r="AG33" s="71">
        <v>30</v>
      </c>
      <c r="AH33" s="71">
        <f t="shared" ref="AH33" si="39">AE33*5</f>
        <v>12.5</v>
      </c>
      <c r="AI33" s="71">
        <f t="shared" ref="AI33" si="40">O33*AE33</f>
        <v>2.8057975222609373</v>
      </c>
      <c r="AJ33" s="71">
        <v>2.8057975222609373</v>
      </c>
      <c r="AK33" s="71">
        <v>2.8057975222609373</v>
      </c>
      <c r="AL33" s="71">
        <v>2.8057975222609373</v>
      </c>
      <c r="AM33" s="71">
        <v>2.8057975222609373</v>
      </c>
      <c r="AN33" s="71"/>
      <c r="AO33" s="71"/>
      <c r="AP33" s="71">
        <f t="shared" ref="AP33" si="41">SUM(AH33:AO33)</f>
        <v>26.528987611304689</v>
      </c>
      <c r="AQ33" s="86">
        <f>AG33-AP33</f>
        <v>3.4710123886953106</v>
      </c>
    </row>
    <row r="34" spans="1:43">
      <c r="I34" s="17"/>
      <c r="J34" s="17"/>
      <c r="K34" s="133"/>
      <c r="L34" s="17"/>
      <c r="M34" s="17"/>
      <c r="N34" s="103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6"/>
      <c r="AF34" s="221"/>
      <c r="AG34" s="224"/>
      <c r="AH34" s="221"/>
      <c r="AI34" s="221">
        <f>SUM(AI15:AI33)</f>
        <v>504.55822847393813</v>
      </c>
      <c r="AJ34" s="221"/>
      <c r="AK34" s="186"/>
      <c r="AL34" s="186"/>
      <c r="AM34" s="186">
        <f>SUM(AM15:AM33)</f>
        <v>504.55822847393813</v>
      </c>
      <c r="AN34" s="186"/>
      <c r="AO34" s="186"/>
      <c r="AP34" s="186">
        <f>SUM(AP15:AP33)</f>
        <v>4861.5411423696914</v>
      </c>
      <c r="AQ34" s="186">
        <f>SUM(AQ15:AQ33)</f>
        <v>751.70885763030958</v>
      </c>
    </row>
    <row r="36" spans="1:43">
      <c r="A36" s="146" t="s">
        <v>178</v>
      </c>
      <c r="B36" s="107"/>
      <c r="C36" s="107"/>
      <c r="D36" s="108"/>
      <c r="E36" s="108"/>
      <c r="F36" s="109"/>
      <c r="G36" s="166"/>
      <c r="H36" s="108"/>
      <c r="I36" s="107"/>
      <c r="J36" s="107"/>
      <c r="AF36" s="222"/>
      <c r="AG36" s="222"/>
      <c r="AH36" s="222"/>
      <c r="AI36" s="223">
        <f>AF34+AH34+AI34</f>
        <v>504.55822847393813</v>
      </c>
    </row>
    <row r="37" spans="1:43">
      <c r="A37" s="14"/>
    </row>
  </sheetData>
  <sortState ref="A15:G21">
    <sortCondition ref="A15"/>
  </sortState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39370078740157483" bottom="0.39370078740157483" header="0" footer="0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31"/>
  <sheetViews>
    <sheetView topLeftCell="E2" zoomScale="110" zoomScaleNormal="110" workbookViewId="0">
      <pane ySplit="11" topLeftCell="A13" activePane="bottomLeft" state="frozen"/>
      <selection activeCell="A2" sqref="A2"/>
      <selection pane="bottomLeft" activeCell="AM9" sqref="AM9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64" customWidth="1"/>
    <col min="8" max="8" width="7.7109375" style="26" customWidth="1"/>
    <col min="9" max="9" width="6.7109375" customWidth="1"/>
    <col min="10" max="10" width="7" customWidth="1"/>
    <col min="11" max="11" width="8.85546875" style="132" customWidth="1"/>
    <col min="12" max="12" width="9.140625" customWidth="1"/>
    <col min="13" max="13" width="8.7109375" customWidth="1"/>
    <col min="14" max="14" width="7.5703125" style="94" customWidth="1"/>
    <col min="15" max="15" width="6.7109375" customWidth="1"/>
    <col min="16" max="16" width="9.42578125" customWidth="1"/>
    <col min="17" max="17" width="6.85546875" customWidth="1"/>
    <col min="18" max="18" width="9" customWidth="1"/>
    <col min="19" max="19" width="7.42578125" customWidth="1"/>
    <col min="20" max="28" width="7.7109375" hidden="1" customWidth="1"/>
    <col min="29" max="30" width="11.42578125" hidden="1" customWidth="1"/>
    <col min="31" max="31" width="10.28515625" hidden="1" customWidth="1"/>
    <col min="32" max="32" width="10.5703125" customWidth="1"/>
    <col min="33" max="33" width="10.42578125" customWidth="1"/>
    <col min="34" max="34" width="8.7109375" customWidth="1"/>
    <col min="35" max="36" width="11.85546875" hidden="1" customWidth="1"/>
    <col min="37" max="37" width="9.42578125" hidden="1" customWidth="1"/>
    <col min="38" max="38" width="9.5703125" hidden="1" customWidth="1"/>
    <col min="39" max="39" width="9.7109375" customWidth="1"/>
    <col min="40" max="41" width="11.85546875" hidden="1" customWidth="1"/>
    <col min="42" max="42" width="10" customWidth="1"/>
    <col min="43" max="43" width="10.7109375" style="82" customWidth="1"/>
  </cols>
  <sheetData>
    <row r="1" spans="1:43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43">
      <c r="A2" s="112"/>
      <c r="B2" s="117" t="s">
        <v>210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43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43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43">
      <c r="A5" s="112"/>
      <c r="B5" s="119" t="s">
        <v>182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43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43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43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43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48" t="s">
        <v>193</v>
      </c>
      <c r="R9" s="348"/>
      <c r="S9" s="348"/>
      <c r="T9" s="48"/>
      <c r="AQ9" s="81"/>
    </row>
    <row r="10" spans="1:43" ht="20.25" customHeight="1">
      <c r="Q10" s="348"/>
      <c r="R10" s="348"/>
      <c r="S10" s="348"/>
    </row>
    <row r="11" spans="1:43" ht="63.75" customHeight="1">
      <c r="A11" s="339" t="s">
        <v>72</v>
      </c>
      <c r="B11" s="339" t="s">
        <v>0</v>
      </c>
      <c r="C11" s="178" t="s">
        <v>188</v>
      </c>
      <c r="D11" s="139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213</v>
      </c>
      <c r="AH11" s="220" t="s">
        <v>216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43" ht="25.5" customHeight="1">
      <c r="A12" s="340"/>
      <c r="B12" s="340"/>
      <c r="C12" s="120" t="s">
        <v>182</v>
      </c>
      <c r="D12" s="140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43">
      <c r="A13" s="34" t="s">
        <v>81</v>
      </c>
      <c r="B13" s="34" t="s">
        <v>25</v>
      </c>
      <c r="C13" s="38"/>
      <c r="D13" s="36"/>
      <c r="E13" s="36"/>
      <c r="F13" s="28"/>
      <c r="G13" s="8"/>
      <c r="H13" s="25"/>
      <c r="I13" s="7"/>
      <c r="J13" s="7"/>
      <c r="K13" s="21"/>
      <c r="L13" s="21"/>
      <c r="M13" s="23"/>
      <c r="N13" s="155"/>
      <c r="O13" s="23"/>
      <c r="P13" s="22"/>
      <c r="Q13" s="7"/>
      <c r="R13" s="7"/>
      <c r="S13" s="7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89"/>
    </row>
    <row r="14" spans="1:43" ht="13.5">
      <c r="A14" s="34" t="s">
        <v>82</v>
      </c>
      <c r="B14" s="42"/>
      <c r="C14" s="38"/>
      <c r="D14" s="36"/>
      <c r="E14" s="36"/>
      <c r="F14" s="156"/>
      <c r="G14" s="165"/>
      <c r="H14" s="157"/>
      <c r="I14" s="157"/>
      <c r="J14" s="157"/>
      <c r="K14" s="158"/>
      <c r="L14" s="157"/>
      <c r="M14" s="157"/>
      <c r="N14" s="159"/>
      <c r="O14" s="157"/>
      <c r="P14" s="157"/>
      <c r="Q14" s="157"/>
      <c r="R14" s="157">
        <v>3232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1263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1241</v>
      </c>
    </row>
    <row r="15" spans="1:43" s="24" customFormat="1">
      <c r="A15" s="141" t="s">
        <v>133</v>
      </c>
      <c r="B15" s="60" t="s">
        <v>40</v>
      </c>
      <c r="C15" s="51" t="s">
        <v>182</v>
      </c>
      <c r="D15" s="72">
        <f t="shared" ref="D15:D19" si="0">Q15/12</f>
        <v>3</v>
      </c>
      <c r="E15" s="168">
        <v>0.33329999999999999</v>
      </c>
      <c r="F15" s="169">
        <v>39448</v>
      </c>
      <c r="G15" s="182">
        <v>7237</v>
      </c>
      <c r="H15" s="54">
        <v>72</v>
      </c>
      <c r="I15" s="72">
        <v>36</v>
      </c>
      <c r="J15" s="72">
        <f>I15-H15</f>
        <v>-36</v>
      </c>
      <c r="K15" s="134">
        <f>((G15*E15)/12)*H15</f>
        <v>14472.552599999999</v>
      </c>
      <c r="L15" s="70">
        <f>G15-K15</f>
        <v>-7235.5525999999991</v>
      </c>
      <c r="M15" s="69">
        <v>115.958</v>
      </c>
      <c r="N15" s="98">
        <v>126.146</v>
      </c>
      <c r="O15" s="69">
        <f t="shared" ref="O15:O19" si="1">M15/N15</f>
        <v>0.91923644031519036</v>
      </c>
      <c r="P15" s="71">
        <f t="shared" ref="P15:P19" si="2">L15*O15</f>
        <v>-6651.18361573732</v>
      </c>
      <c r="Q15" s="72">
        <v>36</v>
      </c>
      <c r="R15" s="71">
        <f>G15/Q15*S15</f>
        <v>4824.6666666666661</v>
      </c>
      <c r="S15" s="72">
        <v>24</v>
      </c>
      <c r="T15" s="71">
        <f>R15/S15</f>
        <v>201.02777777777774</v>
      </c>
      <c r="U15" s="71">
        <f t="shared" ref="U15:U19" si="3">R15/S15</f>
        <v>201.02777777777774</v>
      </c>
      <c r="V15" s="71">
        <f t="shared" ref="V15:V19" si="4">R15/S15</f>
        <v>201.02777777777774</v>
      </c>
      <c r="W15" s="71">
        <f t="shared" ref="W15:W19" si="5">R15/S15</f>
        <v>201.02777777777774</v>
      </c>
      <c r="X15" s="71">
        <f t="shared" ref="X15:X19" si="6">R15/S15</f>
        <v>201.02777777777774</v>
      </c>
      <c r="Y15" s="71">
        <f t="shared" ref="Y15:Y19" si="7">R15/S15</f>
        <v>201.02777777777774</v>
      </c>
      <c r="Z15" s="71">
        <v>201.03</v>
      </c>
      <c r="AA15" s="71">
        <v>201.03</v>
      </c>
      <c r="AB15" s="71">
        <v>201.03</v>
      </c>
      <c r="AC15" s="71">
        <v>201.03</v>
      </c>
      <c r="AD15" s="71">
        <v>201.03</v>
      </c>
      <c r="AE15" s="71">
        <v>201.03</v>
      </c>
      <c r="AF15" s="71">
        <f t="shared" ref="AF15:AF19" si="8">SUM(T15:AE15)</f>
        <v>2412.3466666666668</v>
      </c>
      <c r="AG15" s="71">
        <v>2412.3200000000002</v>
      </c>
      <c r="AH15" s="71">
        <f>AE15*5</f>
        <v>1005.15</v>
      </c>
      <c r="AI15" s="71">
        <f>AE15*O15</f>
        <v>184.79410159656271</v>
      </c>
      <c r="AJ15" s="71">
        <v>184.79410159656271</v>
      </c>
      <c r="AK15" s="71">
        <v>184.79410159656271</v>
      </c>
      <c r="AL15" s="71">
        <v>184.79410159656271</v>
      </c>
      <c r="AM15" s="71">
        <v>184.79410159656271</v>
      </c>
      <c r="AN15" s="71"/>
      <c r="AO15" s="71"/>
      <c r="AP15" s="71">
        <f>SUM(AH15:AO15)</f>
        <v>1929.1205079828137</v>
      </c>
      <c r="AQ15" s="86">
        <f>AG15-AP15</f>
        <v>483.19949201718646</v>
      </c>
    </row>
    <row r="16" spans="1:43" s="24" customFormat="1">
      <c r="A16" s="141" t="s">
        <v>133</v>
      </c>
      <c r="B16" s="60" t="s">
        <v>41</v>
      </c>
      <c r="C16" s="51" t="s">
        <v>182</v>
      </c>
      <c r="D16" s="72">
        <f t="shared" si="0"/>
        <v>3</v>
      </c>
      <c r="E16" s="168">
        <v>0.33329999999999999</v>
      </c>
      <c r="F16" s="169">
        <v>37987</v>
      </c>
      <c r="G16" s="182">
        <v>1167.5999999999999</v>
      </c>
      <c r="H16" s="54">
        <v>120</v>
      </c>
      <c r="I16" s="72">
        <v>36</v>
      </c>
      <c r="J16" s="72">
        <f t="shared" ref="J16:J19" si="9">I16-H16</f>
        <v>-84</v>
      </c>
      <c r="K16" s="134">
        <f>((G16*E16)/12)*H16</f>
        <v>3891.6107999999999</v>
      </c>
      <c r="L16" s="70">
        <f t="shared" ref="L16:L19" si="10">G16-K16</f>
        <v>-2724.0108</v>
      </c>
      <c r="M16" s="69">
        <v>115.958</v>
      </c>
      <c r="N16" s="98">
        <v>107.661</v>
      </c>
      <c r="O16" s="69">
        <f t="shared" si="1"/>
        <v>1.0770659756086234</v>
      </c>
      <c r="P16" s="71">
        <f t="shared" si="2"/>
        <v>-2933.9393498704267</v>
      </c>
      <c r="Q16" s="72">
        <v>36</v>
      </c>
      <c r="R16" s="71">
        <f t="shared" ref="R16:R19" si="11">G16/Q16*S16</f>
        <v>778.39999999999986</v>
      </c>
      <c r="S16" s="72">
        <v>24</v>
      </c>
      <c r="T16" s="71">
        <f t="shared" ref="T16:T19" si="12">R16/S16</f>
        <v>32.43333333333333</v>
      </c>
      <c r="U16" s="71">
        <f t="shared" si="3"/>
        <v>32.43333333333333</v>
      </c>
      <c r="V16" s="71">
        <f t="shared" si="4"/>
        <v>32.43333333333333</v>
      </c>
      <c r="W16" s="71">
        <f t="shared" si="5"/>
        <v>32.43333333333333</v>
      </c>
      <c r="X16" s="71">
        <f t="shared" si="6"/>
        <v>32.43333333333333</v>
      </c>
      <c r="Y16" s="71">
        <f t="shared" si="7"/>
        <v>32.43333333333333</v>
      </c>
      <c r="Z16" s="71">
        <v>32.43</v>
      </c>
      <c r="AA16" s="71">
        <v>32.43</v>
      </c>
      <c r="AB16" s="71">
        <v>32.43</v>
      </c>
      <c r="AC16" s="71">
        <v>32.43</v>
      </c>
      <c r="AD16" s="71">
        <v>32.43</v>
      </c>
      <c r="AE16" s="71">
        <v>32.43</v>
      </c>
      <c r="AF16" s="71">
        <f t="shared" si="8"/>
        <v>389.18</v>
      </c>
      <c r="AG16" s="71">
        <v>389.22</v>
      </c>
      <c r="AH16" s="71">
        <f t="shared" ref="AH16:AH19" si="13">AE16*5</f>
        <v>162.15</v>
      </c>
      <c r="AI16" s="71">
        <f t="shared" ref="AI16:AI19" si="14">AE16*O16</f>
        <v>34.929249588987659</v>
      </c>
      <c r="AJ16" s="71">
        <v>34.929249588987659</v>
      </c>
      <c r="AK16" s="71">
        <v>34.929249588987659</v>
      </c>
      <c r="AL16" s="71">
        <v>34.929249588987659</v>
      </c>
      <c r="AM16" s="71">
        <v>34.929249588987659</v>
      </c>
      <c r="AN16" s="71"/>
      <c r="AO16" s="71"/>
      <c r="AP16" s="71">
        <f>SUM(AH16:AO16)</f>
        <v>336.79624794493827</v>
      </c>
      <c r="AQ16" s="86">
        <f>AG16-AP16</f>
        <v>52.423752055061755</v>
      </c>
    </row>
    <row r="17" spans="1:189" s="24" customFormat="1">
      <c r="A17" s="141" t="s">
        <v>133</v>
      </c>
      <c r="B17" s="60" t="s">
        <v>43</v>
      </c>
      <c r="C17" s="51" t="s">
        <v>182</v>
      </c>
      <c r="D17" s="72">
        <f t="shared" si="0"/>
        <v>3</v>
      </c>
      <c r="E17" s="168">
        <v>0.33329999999999999</v>
      </c>
      <c r="F17" s="169">
        <v>37987</v>
      </c>
      <c r="G17" s="182">
        <v>1899</v>
      </c>
      <c r="H17" s="54">
        <v>120</v>
      </c>
      <c r="I17" s="72">
        <v>36</v>
      </c>
      <c r="J17" s="72">
        <f t="shared" si="9"/>
        <v>-84</v>
      </c>
      <c r="K17" s="134">
        <f t="shared" ref="K17:K19" si="15">((G17*E17)/12)*H17</f>
        <v>6329.3669999999993</v>
      </c>
      <c r="L17" s="70">
        <f t="shared" si="10"/>
        <v>-4430.3669999999993</v>
      </c>
      <c r="M17" s="69">
        <v>115.958</v>
      </c>
      <c r="N17" s="98">
        <v>107.661</v>
      </c>
      <c r="O17" s="69">
        <f t="shared" si="1"/>
        <v>1.0770659756086234</v>
      </c>
      <c r="P17" s="71">
        <f t="shared" si="2"/>
        <v>-4771.797555159249</v>
      </c>
      <c r="Q17" s="72">
        <v>36</v>
      </c>
      <c r="R17" s="71">
        <f t="shared" si="11"/>
        <v>1266</v>
      </c>
      <c r="S17" s="72">
        <v>24</v>
      </c>
      <c r="T17" s="71">
        <f t="shared" si="12"/>
        <v>52.75</v>
      </c>
      <c r="U17" s="71">
        <f t="shared" si="3"/>
        <v>52.75</v>
      </c>
      <c r="V17" s="71">
        <f t="shared" si="4"/>
        <v>52.75</v>
      </c>
      <c r="W17" s="71">
        <f t="shared" si="5"/>
        <v>52.75</v>
      </c>
      <c r="X17" s="71">
        <f t="shared" si="6"/>
        <v>52.75</v>
      </c>
      <c r="Y17" s="71">
        <f t="shared" si="7"/>
        <v>52.75</v>
      </c>
      <c r="Z17" s="71">
        <v>52.75</v>
      </c>
      <c r="AA17" s="71">
        <v>52.75</v>
      </c>
      <c r="AB17" s="71">
        <v>52.75</v>
      </c>
      <c r="AC17" s="71">
        <v>52.75</v>
      </c>
      <c r="AD17" s="71">
        <v>52.75</v>
      </c>
      <c r="AE17" s="71">
        <v>52.75</v>
      </c>
      <c r="AF17" s="71">
        <f t="shared" si="8"/>
        <v>633</v>
      </c>
      <c r="AG17" s="71">
        <v>633</v>
      </c>
      <c r="AH17" s="71">
        <f t="shared" si="13"/>
        <v>263.75</v>
      </c>
      <c r="AI17" s="71">
        <f t="shared" si="14"/>
        <v>56.81523021335488</v>
      </c>
      <c r="AJ17" s="71">
        <v>56.81523021335488</v>
      </c>
      <c r="AK17" s="71">
        <v>56.81523021335488</v>
      </c>
      <c r="AL17" s="71">
        <v>56.81523021335488</v>
      </c>
      <c r="AM17" s="71">
        <v>56.81523021335488</v>
      </c>
      <c r="AN17" s="71"/>
      <c r="AO17" s="71"/>
      <c r="AP17" s="71">
        <f>SUM(AH17:AO17)</f>
        <v>547.8261510667744</v>
      </c>
      <c r="AQ17" s="86">
        <f>AG17-AP17</f>
        <v>85.173848933225599</v>
      </c>
    </row>
    <row r="18" spans="1:189" s="24" customFormat="1">
      <c r="A18" s="141" t="s">
        <v>133</v>
      </c>
      <c r="B18" s="60" t="s">
        <v>46</v>
      </c>
      <c r="C18" s="51" t="s">
        <v>182</v>
      </c>
      <c r="D18" s="72">
        <f t="shared" si="0"/>
        <v>3</v>
      </c>
      <c r="E18" s="168">
        <v>0.33329999999999999</v>
      </c>
      <c r="F18" s="169">
        <v>37987</v>
      </c>
      <c r="G18" s="182">
        <v>1890</v>
      </c>
      <c r="H18" s="54">
        <v>120</v>
      </c>
      <c r="I18" s="72">
        <v>36</v>
      </c>
      <c r="J18" s="72">
        <f t="shared" si="9"/>
        <v>-84</v>
      </c>
      <c r="K18" s="134">
        <f t="shared" si="15"/>
        <v>6299.3700000000008</v>
      </c>
      <c r="L18" s="70">
        <f t="shared" si="10"/>
        <v>-4409.3700000000008</v>
      </c>
      <c r="M18" s="69">
        <v>115.958</v>
      </c>
      <c r="N18" s="98">
        <v>107.661</v>
      </c>
      <c r="O18" s="69">
        <f t="shared" si="1"/>
        <v>1.0770659756086234</v>
      </c>
      <c r="P18" s="71">
        <f t="shared" si="2"/>
        <v>-4749.1824008693966</v>
      </c>
      <c r="Q18" s="72">
        <v>36</v>
      </c>
      <c r="R18" s="71">
        <f t="shared" si="11"/>
        <v>1260</v>
      </c>
      <c r="S18" s="72">
        <v>24</v>
      </c>
      <c r="T18" s="71">
        <f t="shared" si="12"/>
        <v>52.5</v>
      </c>
      <c r="U18" s="71">
        <f t="shared" si="3"/>
        <v>52.5</v>
      </c>
      <c r="V18" s="71">
        <f t="shared" si="4"/>
        <v>52.5</v>
      </c>
      <c r="W18" s="71">
        <f t="shared" si="5"/>
        <v>52.5</v>
      </c>
      <c r="X18" s="71">
        <f t="shared" si="6"/>
        <v>52.5</v>
      </c>
      <c r="Y18" s="71">
        <f t="shared" si="7"/>
        <v>52.5</v>
      </c>
      <c r="Z18" s="71">
        <v>52.5</v>
      </c>
      <c r="AA18" s="71">
        <v>52.5</v>
      </c>
      <c r="AB18" s="71">
        <v>52.5</v>
      </c>
      <c r="AC18" s="71">
        <v>52.5</v>
      </c>
      <c r="AD18" s="71">
        <v>52.5</v>
      </c>
      <c r="AE18" s="71">
        <v>52.5</v>
      </c>
      <c r="AF18" s="71">
        <f t="shared" si="8"/>
        <v>630</v>
      </c>
      <c r="AG18" s="71">
        <v>630</v>
      </c>
      <c r="AH18" s="71">
        <f t="shared" si="13"/>
        <v>262.5</v>
      </c>
      <c r="AI18" s="71">
        <f t="shared" si="14"/>
        <v>56.545963719452729</v>
      </c>
      <c r="AJ18" s="71">
        <v>56.545963719452729</v>
      </c>
      <c r="AK18" s="71">
        <v>56.545963719452729</v>
      </c>
      <c r="AL18" s="71">
        <v>56.545963719452729</v>
      </c>
      <c r="AM18" s="71">
        <v>56.545963719452729</v>
      </c>
      <c r="AN18" s="71"/>
      <c r="AO18" s="71"/>
      <c r="AP18" s="71">
        <f>SUM(AH18:AO18)</f>
        <v>545.22981859726372</v>
      </c>
      <c r="AQ18" s="86">
        <f>AG18-AP18</f>
        <v>84.770181402736284</v>
      </c>
    </row>
    <row r="19" spans="1:189" s="24" customFormat="1">
      <c r="A19" s="141" t="s">
        <v>133</v>
      </c>
      <c r="B19" s="60" t="s">
        <v>47</v>
      </c>
      <c r="C19" s="51" t="s">
        <v>182</v>
      </c>
      <c r="D19" s="72">
        <f t="shared" si="0"/>
        <v>3</v>
      </c>
      <c r="E19" s="168">
        <v>0.33329999999999999</v>
      </c>
      <c r="F19" s="169">
        <v>37987</v>
      </c>
      <c r="G19" s="182">
        <v>6495</v>
      </c>
      <c r="H19" s="54">
        <v>120</v>
      </c>
      <c r="I19" s="72">
        <v>36</v>
      </c>
      <c r="J19" s="72">
        <f t="shared" si="9"/>
        <v>-84</v>
      </c>
      <c r="K19" s="134">
        <f t="shared" si="15"/>
        <v>21647.835000000003</v>
      </c>
      <c r="L19" s="70">
        <f t="shared" si="10"/>
        <v>-15152.835000000003</v>
      </c>
      <c r="M19" s="69">
        <v>115.958</v>
      </c>
      <c r="N19" s="98">
        <v>107.661</v>
      </c>
      <c r="O19" s="69">
        <f t="shared" si="1"/>
        <v>1.0770659756086234</v>
      </c>
      <c r="P19" s="71">
        <f t="shared" si="2"/>
        <v>-16320.603012511498</v>
      </c>
      <c r="Q19" s="72">
        <v>36</v>
      </c>
      <c r="R19" s="71">
        <f t="shared" si="11"/>
        <v>4330</v>
      </c>
      <c r="S19" s="72">
        <v>24</v>
      </c>
      <c r="T19" s="71">
        <f t="shared" si="12"/>
        <v>180.41666666666666</v>
      </c>
      <c r="U19" s="71">
        <f t="shared" si="3"/>
        <v>180.41666666666666</v>
      </c>
      <c r="V19" s="71">
        <f t="shared" si="4"/>
        <v>180.41666666666666</v>
      </c>
      <c r="W19" s="71">
        <f t="shared" si="5"/>
        <v>180.41666666666666</v>
      </c>
      <c r="X19" s="71">
        <f t="shared" si="6"/>
        <v>180.41666666666666</v>
      </c>
      <c r="Y19" s="71">
        <f t="shared" si="7"/>
        <v>180.41666666666666</v>
      </c>
      <c r="Z19" s="71">
        <v>180.42</v>
      </c>
      <c r="AA19" s="71">
        <v>180.42</v>
      </c>
      <c r="AB19" s="71">
        <v>180.42</v>
      </c>
      <c r="AC19" s="71">
        <v>180.42</v>
      </c>
      <c r="AD19" s="71">
        <v>180.42</v>
      </c>
      <c r="AE19" s="71">
        <v>180.42</v>
      </c>
      <c r="AF19" s="71">
        <f t="shared" si="8"/>
        <v>2165.0200000000004</v>
      </c>
      <c r="AG19" s="71">
        <v>2164.98</v>
      </c>
      <c r="AH19" s="71">
        <f t="shared" si="13"/>
        <v>902.09999999999991</v>
      </c>
      <c r="AI19" s="71">
        <f t="shared" si="14"/>
        <v>194.32424331930781</v>
      </c>
      <c r="AJ19" s="71">
        <v>194.32424331930781</v>
      </c>
      <c r="AK19" s="71">
        <v>194.32424331930781</v>
      </c>
      <c r="AL19" s="71">
        <v>194.32424331930781</v>
      </c>
      <c r="AM19" s="71">
        <v>194.32424331930781</v>
      </c>
      <c r="AN19" s="71"/>
      <c r="AO19" s="71"/>
      <c r="AP19" s="71">
        <f>SUM(AH19:AO19)</f>
        <v>1873.7212165965384</v>
      </c>
      <c r="AQ19" s="86">
        <f>AG19-AP19</f>
        <v>291.25878340346162</v>
      </c>
    </row>
    <row r="20" spans="1:189" s="24" customFormat="1">
      <c r="A20" s="34" t="s">
        <v>81</v>
      </c>
      <c r="B20" s="34" t="s">
        <v>111</v>
      </c>
      <c r="C20" s="55"/>
      <c r="D20" s="68"/>
      <c r="E20" s="39"/>
      <c r="F20" s="41"/>
      <c r="G20" s="8"/>
      <c r="H20" s="57"/>
      <c r="I20" s="68"/>
      <c r="J20" s="68"/>
      <c r="K20" s="135"/>
      <c r="L20" s="66"/>
      <c r="M20" s="67"/>
      <c r="N20" s="99"/>
      <c r="O20" s="67"/>
      <c r="P20" s="65"/>
      <c r="Q20" s="68"/>
      <c r="R20" s="65"/>
      <c r="S20" s="68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87"/>
    </row>
    <row r="21" spans="1:189">
      <c r="A21" s="34" t="s">
        <v>103</v>
      </c>
      <c r="B21" s="13"/>
      <c r="C21" s="38"/>
      <c r="D21" s="36"/>
      <c r="E21" s="36"/>
      <c r="F21" s="28"/>
      <c r="G21" s="8"/>
      <c r="H21" s="25"/>
      <c r="I21" s="12"/>
      <c r="J21" s="12"/>
      <c r="K21" s="11"/>
      <c r="L21" s="75"/>
      <c r="M21" s="76"/>
      <c r="N21" s="101"/>
      <c r="O21" s="76"/>
      <c r="P21" s="74"/>
      <c r="Q21" s="12"/>
      <c r="R21" s="12"/>
      <c r="S21" s="12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89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</row>
    <row r="22" spans="1:189" s="24" customFormat="1">
      <c r="A22" s="141" t="s">
        <v>135</v>
      </c>
      <c r="B22" s="60" t="s">
        <v>45</v>
      </c>
      <c r="C22" s="51" t="s">
        <v>182</v>
      </c>
      <c r="D22" s="144">
        <v>10</v>
      </c>
      <c r="E22" s="61">
        <v>0.1</v>
      </c>
      <c r="F22" s="169">
        <v>37622</v>
      </c>
      <c r="G22" s="182">
        <v>1889.3</v>
      </c>
      <c r="H22" s="63">
        <v>132</v>
      </c>
      <c r="I22" s="144">
        <v>120</v>
      </c>
      <c r="J22" s="72">
        <f t="shared" ref="J22" si="16">I22-H22</f>
        <v>-12</v>
      </c>
      <c r="K22" s="134">
        <f t="shared" ref="K22" si="17">((G22*E22)/12)*H22</f>
        <v>2078.23</v>
      </c>
      <c r="L22" s="70">
        <f t="shared" ref="L22" si="18">G22-K22</f>
        <v>-188.93000000000006</v>
      </c>
      <c r="M22" s="69">
        <v>115.958</v>
      </c>
      <c r="N22" s="98">
        <v>103.32</v>
      </c>
      <c r="O22" s="69">
        <f t="shared" ref="O22" si="19">M22/N22</f>
        <v>1.1223190089043749</v>
      </c>
      <c r="P22" s="71">
        <f t="shared" ref="P22" si="20">L22*O22</f>
        <v>-212.03973035230362</v>
      </c>
      <c r="Q22" s="144">
        <v>120</v>
      </c>
      <c r="R22" s="71">
        <f>G22/Q22*S22</f>
        <v>377.86</v>
      </c>
      <c r="S22" s="72">
        <v>24</v>
      </c>
      <c r="T22" s="71">
        <f>R22/S22</f>
        <v>15.744166666666667</v>
      </c>
      <c r="U22" s="71">
        <f t="shared" ref="U22" si="21">R22/S22</f>
        <v>15.744166666666667</v>
      </c>
      <c r="V22" s="71">
        <f t="shared" ref="V22" si="22">R22/S22</f>
        <v>15.744166666666667</v>
      </c>
      <c r="W22" s="71">
        <f t="shared" ref="W22" si="23">R22/S22</f>
        <v>15.744166666666667</v>
      </c>
      <c r="X22" s="71">
        <f t="shared" ref="X22" si="24">R22/S22</f>
        <v>15.744166666666667</v>
      </c>
      <c r="Y22" s="71">
        <f t="shared" ref="Y22" si="25">R22/S22</f>
        <v>15.744166666666667</v>
      </c>
      <c r="Z22" s="71">
        <v>15.74</v>
      </c>
      <c r="AA22" s="71">
        <v>15.74</v>
      </c>
      <c r="AB22" s="71">
        <v>15.74</v>
      </c>
      <c r="AC22" s="71">
        <v>15.74</v>
      </c>
      <c r="AD22" s="71">
        <v>15.74</v>
      </c>
      <c r="AE22" s="71">
        <v>15.74</v>
      </c>
      <c r="AF22" s="71">
        <f t="shared" ref="AF22" si="26">SUM(T22:AE22)</f>
        <v>188.90500000000003</v>
      </c>
      <c r="AG22" s="71">
        <v>188.96</v>
      </c>
      <c r="AH22" s="71">
        <f>AE22*5</f>
        <v>78.7</v>
      </c>
      <c r="AI22" s="71">
        <f>AE22*O22</f>
        <v>17.665301200154861</v>
      </c>
      <c r="AJ22" s="71">
        <v>17.665301200154861</v>
      </c>
      <c r="AK22" s="71">
        <v>17.665301200154861</v>
      </c>
      <c r="AL22" s="71">
        <v>17.665301200154861</v>
      </c>
      <c r="AM22" s="71">
        <v>17.665301200154861</v>
      </c>
      <c r="AN22" s="71"/>
      <c r="AO22" s="71"/>
      <c r="AP22" s="71">
        <f>SUM(AH22:AO22)</f>
        <v>167.0265060007743</v>
      </c>
      <c r="AQ22" s="86">
        <f>AG22-AP22</f>
        <v>21.933493999225703</v>
      </c>
    </row>
    <row r="23" spans="1:189">
      <c r="A23" s="34" t="s">
        <v>85</v>
      </c>
      <c r="B23" s="34" t="s">
        <v>26</v>
      </c>
      <c r="C23" s="38"/>
      <c r="D23" s="36"/>
      <c r="E23" s="33"/>
      <c r="F23" s="28"/>
      <c r="G23" s="8"/>
      <c r="H23" s="25"/>
      <c r="I23" s="12"/>
      <c r="J23" s="12"/>
      <c r="K23" s="11"/>
      <c r="L23" s="75"/>
      <c r="M23" s="76"/>
      <c r="N23" s="101"/>
      <c r="O23" s="76"/>
      <c r="P23" s="74"/>
      <c r="Q23" s="12"/>
      <c r="R23" s="12"/>
      <c r="S23" s="12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89"/>
    </row>
    <row r="24" spans="1:189">
      <c r="A24" s="34" t="s">
        <v>96</v>
      </c>
      <c r="B24" s="37"/>
      <c r="C24" s="40"/>
      <c r="D24" s="160"/>
      <c r="E24" s="170"/>
      <c r="F24" s="28"/>
      <c r="G24" s="8"/>
      <c r="H24" s="25"/>
      <c r="I24" s="12"/>
      <c r="J24" s="12"/>
      <c r="K24" s="11"/>
      <c r="L24" s="75"/>
      <c r="M24" s="76"/>
      <c r="N24" s="101"/>
      <c r="O24" s="76"/>
      <c r="P24" s="74"/>
      <c r="Q24" s="12"/>
      <c r="R24" s="12"/>
      <c r="S24" s="12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89"/>
    </row>
    <row r="25" spans="1:189" s="24" customFormat="1">
      <c r="A25" s="141" t="s">
        <v>136</v>
      </c>
      <c r="B25" s="60" t="s">
        <v>31</v>
      </c>
      <c r="C25" s="51" t="s">
        <v>182</v>
      </c>
      <c r="D25" s="72">
        <v>10</v>
      </c>
      <c r="E25" s="61">
        <v>0.1</v>
      </c>
      <c r="F25" s="169">
        <v>37824</v>
      </c>
      <c r="G25" s="182">
        <v>1100</v>
      </c>
      <c r="H25" s="63">
        <v>125</v>
      </c>
      <c r="I25" s="72">
        <v>120</v>
      </c>
      <c r="J25" s="72">
        <f>I25-H25</f>
        <v>-5</v>
      </c>
      <c r="K25" s="134">
        <f>((G25*E25)/12)*H25</f>
        <v>1145.8333333333333</v>
      </c>
      <c r="L25" s="70">
        <f>G25-K25</f>
        <v>-45.833333333333258</v>
      </c>
      <c r="M25" s="69">
        <v>115.958</v>
      </c>
      <c r="N25" s="98">
        <v>104.339</v>
      </c>
      <c r="O25" s="69">
        <f>M25/N25</f>
        <v>1.1113581690451317</v>
      </c>
      <c r="P25" s="71">
        <f>L25*O25</f>
        <v>-50.937249414568456</v>
      </c>
      <c r="Q25" s="72">
        <v>36</v>
      </c>
      <c r="R25" s="71">
        <f>G25/Q25*S25</f>
        <v>733.33333333333337</v>
      </c>
      <c r="S25" s="72">
        <v>24</v>
      </c>
      <c r="T25" s="71">
        <f>R25/S25</f>
        <v>30.555555555555557</v>
      </c>
      <c r="U25" s="71">
        <f t="shared" ref="U25" si="27">R25/S25</f>
        <v>30.555555555555557</v>
      </c>
      <c r="V25" s="71">
        <f t="shared" ref="V25" si="28">R25/S25</f>
        <v>30.555555555555557</v>
      </c>
      <c r="W25" s="71">
        <f t="shared" ref="W25" si="29">R25/S25</f>
        <v>30.555555555555557</v>
      </c>
      <c r="X25" s="71">
        <f t="shared" ref="X25" si="30">R25/S25</f>
        <v>30.555555555555557</v>
      </c>
      <c r="Y25" s="71">
        <f t="shared" ref="Y25" si="31">R25/S25</f>
        <v>30.555555555555557</v>
      </c>
      <c r="Z25" s="71">
        <v>30.56</v>
      </c>
      <c r="AA25" s="71">
        <v>30.56</v>
      </c>
      <c r="AB25" s="71">
        <v>30.56</v>
      </c>
      <c r="AC25" s="71">
        <v>30.56</v>
      </c>
      <c r="AD25" s="71">
        <v>30.56</v>
      </c>
      <c r="AE25" s="71">
        <v>30.56</v>
      </c>
      <c r="AF25" s="71">
        <f t="shared" ref="AF25" si="32">SUM(T25:AE25)</f>
        <v>366.69333333333333</v>
      </c>
      <c r="AG25" s="71">
        <v>366.64</v>
      </c>
      <c r="AH25" s="71">
        <f>AE25*5</f>
        <v>152.79999999999998</v>
      </c>
      <c r="AI25" s="71">
        <f>AE25*O25</f>
        <v>33.963105646019223</v>
      </c>
      <c r="AJ25" s="71">
        <v>33.963105646019223</v>
      </c>
      <c r="AK25" s="71">
        <v>33.963105646019223</v>
      </c>
      <c r="AL25" s="71">
        <v>33.963105646019223</v>
      </c>
      <c r="AM25" s="71">
        <v>33.963105646019223</v>
      </c>
      <c r="AN25" s="71"/>
      <c r="AO25" s="71"/>
      <c r="AP25" s="71">
        <f>SUM(AH25:AO25)</f>
        <v>322.61552823009612</v>
      </c>
      <c r="AQ25" s="86">
        <f>AG25-AP25</f>
        <v>44.024471769903869</v>
      </c>
    </row>
    <row r="26" spans="1:189" s="24" customFormat="1">
      <c r="A26" s="34" t="s">
        <v>81</v>
      </c>
      <c r="B26" s="34" t="s">
        <v>110</v>
      </c>
      <c r="C26" s="121"/>
      <c r="D26" s="68"/>
      <c r="E26" s="33"/>
      <c r="F26" s="28"/>
      <c r="G26" s="8"/>
      <c r="H26" s="25"/>
      <c r="I26" s="68"/>
      <c r="J26" s="68"/>
      <c r="K26" s="135"/>
      <c r="L26" s="66"/>
      <c r="M26" s="67"/>
      <c r="N26" s="99"/>
      <c r="O26" s="67"/>
      <c r="P26" s="65"/>
      <c r="Q26" s="68"/>
      <c r="R26" s="68"/>
      <c r="S26" s="68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87"/>
    </row>
    <row r="27" spans="1:189" s="24" customFormat="1">
      <c r="A27" s="34" t="s">
        <v>98</v>
      </c>
      <c r="B27" s="13"/>
      <c r="C27" s="55"/>
      <c r="D27" s="68"/>
      <c r="E27" s="33"/>
      <c r="F27" s="41"/>
      <c r="G27" s="8"/>
      <c r="H27" s="25"/>
      <c r="I27" s="68"/>
      <c r="J27" s="68"/>
      <c r="K27" s="135"/>
      <c r="L27" s="66"/>
      <c r="M27" s="67"/>
      <c r="N27" s="99"/>
      <c r="O27" s="67"/>
      <c r="P27" s="65"/>
      <c r="Q27" s="68"/>
      <c r="R27" s="68"/>
      <c r="S27" s="68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87"/>
    </row>
    <row r="28" spans="1:189">
      <c r="A28" s="141" t="s">
        <v>134</v>
      </c>
      <c r="B28" s="60" t="s">
        <v>42</v>
      </c>
      <c r="C28" s="51" t="s">
        <v>182</v>
      </c>
      <c r="D28" s="72">
        <v>3</v>
      </c>
      <c r="E28" s="168">
        <v>0.33329999999999999</v>
      </c>
      <c r="F28" s="169">
        <v>39448</v>
      </c>
      <c r="G28" s="182">
        <v>1990</v>
      </c>
      <c r="H28" s="63">
        <v>72</v>
      </c>
      <c r="I28" s="72">
        <v>36</v>
      </c>
      <c r="J28" s="72">
        <f t="shared" ref="J28" si="33">I28-H28</f>
        <v>-36</v>
      </c>
      <c r="K28" s="134">
        <f t="shared" ref="K28" si="34">((G28*E28)/12)*H28</f>
        <v>3979.6019999999994</v>
      </c>
      <c r="L28" s="70">
        <f t="shared" ref="L28" si="35">G28-K28</f>
        <v>-1989.6019999999994</v>
      </c>
      <c r="M28" s="69">
        <v>115.958</v>
      </c>
      <c r="N28" s="98">
        <v>126.146</v>
      </c>
      <c r="O28" s="69">
        <f t="shared" ref="O28" si="36">M28/N28</f>
        <v>0.91923644031519036</v>
      </c>
      <c r="P28" s="71">
        <f t="shared" ref="P28" si="37">L28*O28</f>
        <v>-1828.9146601239829</v>
      </c>
      <c r="Q28" s="72">
        <v>36</v>
      </c>
      <c r="R28" s="71">
        <f>G28/Q28*S28</f>
        <v>1326.6666666666667</v>
      </c>
      <c r="S28" s="72">
        <v>24</v>
      </c>
      <c r="T28" s="71">
        <f>R28/S28</f>
        <v>55.277777777777779</v>
      </c>
      <c r="U28" s="71">
        <f t="shared" ref="U28" si="38">R28/S28</f>
        <v>55.277777777777779</v>
      </c>
      <c r="V28" s="71">
        <f t="shared" ref="V28" si="39">R28/S28</f>
        <v>55.277777777777779</v>
      </c>
      <c r="W28" s="71">
        <f t="shared" ref="W28" si="40">R28/S28</f>
        <v>55.277777777777779</v>
      </c>
      <c r="X28" s="71">
        <f t="shared" ref="X28" si="41">R28/S28</f>
        <v>55.277777777777779</v>
      </c>
      <c r="Y28" s="71">
        <f t="shared" ref="Y28" si="42">R28/S28</f>
        <v>55.277777777777779</v>
      </c>
      <c r="Z28" s="71">
        <v>55.28</v>
      </c>
      <c r="AA28" s="71">
        <v>55.28</v>
      </c>
      <c r="AB28" s="71">
        <v>55.28</v>
      </c>
      <c r="AC28" s="71">
        <v>55.28</v>
      </c>
      <c r="AD28" s="71">
        <v>55.28</v>
      </c>
      <c r="AE28" s="71">
        <v>55.28</v>
      </c>
      <c r="AF28" s="71">
        <f t="shared" ref="AF28" si="43">SUM(T28:AE28)</f>
        <v>663.34666666666658</v>
      </c>
      <c r="AG28" s="71">
        <v>663.32</v>
      </c>
      <c r="AH28" s="71">
        <f>AE28*5</f>
        <v>276.39999999999998</v>
      </c>
      <c r="AI28" s="71">
        <f>AE28*O28</f>
        <v>50.815390420623721</v>
      </c>
      <c r="AJ28" s="71">
        <v>50.815390420623721</v>
      </c>
      <c r="AK28" s="71">
        <v>50.815390420623721</v>
      </c>
      <c r="AL28" s="71">
        <v>50.815390420623721</v>
      </c>
      <c r="AM28" s="71">
        <v>50.815390420623721</v>
      </c>
      <c r="AN28" s="71"/>
      <c r="AO28" s="71"/>
      <c r="AP28" s="71">
        <f>SUM(AH28:AO28)</f>
        <v>530.47695210311861</v>
      </c>
      <c r="AQ28" s="86">
        <f>AG28-AP28</f>
        <v>132.84304789688144</v>
      </c>
    </row>
    <row r="29" spans="1:189">
      <c r="AE29" s="19">
        <f>SUM(AE15:AE28)</f>
        <v>620.70999999999992</v>
      </c>
      <c r="AF29" s="225"/>
      <c r="AG29" s="19"/>
      <c r="AH29" s="225"/>
      <c r="AI29" s="225">
        <f>SUM(AI15:AI28)</f>
        <v>629.85258570446376</v>
      </c>
      <c r="AJ29" s="225"/>
      <c r="AK29" s="19"/>
      <c r="AL29" s="19"/>
      <c r="AM29" s="19">
        <f t="shared" ref="AL29:AQ29" si="44">SUM(AM15:AM28)</f>
        <v>629.85258570446376</v>
      </c>
      <c r="AN29" s="19">
        <f t="shared" si="44"/>
        <v>0</v>
      </c>
      <c r="AO29" s="19">
        <f t="shared" si="44"/>
        <v>0</v>
      </c>
      <c r="AP29" s="19">
        <f>SUM(AP15:AP28)</f>
        <v>6252.8129285223176</v>
      </c>
      <c r="AQ29" s="19">
        <f t="shared" si="44"/>
        <v>1195.6270714776826</v>
      </c>
    </row>
    <row r="31" spans="1:189">
      <c r="A31" s="146" t="s">
        <v>178</v>
      </c>
      <c r="B31" s="107"/>
      <c r="C31" s="107"/>
      <c r="D31" s="108"/>
      <c r="E31" s="108"/>
      <c r="F31" s="109"/>
      <c r="G31" s="166"/>
      <c r="H31" s="108"/>
      <c r="I31" s="107"/>
      <c r="J31" s="107"/>
      <c r="AG31" s="222"/>
      <c r="AH31" s="222"/>
      <c r="AI31" s="223">
        <f>AF29+AH29+AI29</f>
        <v>629.85258570446376</v>
      </c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39370078740157483" right="0.19685039370078741" top="0.39370078740157483" bottom="0.39370078740157483" header="0" footer="0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"/>
  <sheetViews>
    <sheetView topLeftCell="F2" zoomScale="110" zoomScaleNormal="110" workbookViewId="0">
      <pane ySplit="11" topLeftCell="A13" activePane="bottomLeft" state="frozen"/>
      <selection activeCell="A2" sqref="A2"/>
      <selection pane="bottomLeft" activeCell="AM23" sqref="AM23"/>
    </sheetView>
  </sheetViews>
  <sheetFormatPr baseColWidth="10" defaultRowHeight="12.75"/>
  <cols>
    <col min="1" max="1" width="27.5703125" customWidth="1"/>
    <col min="2" max="2" width="25.42578125" customWidth="1"/>
    <col min="3" max="3" width="15.85546875" customWidth="1"/>
    <col min="4" max="4" width="6.7109375" style="26" customWidth="1"/>
    <col min="5" max="5" width="7.42578125" style="26" customWidth="1"/>
    <col min="6" max="6" width="9.5703125" style="27" customWidth="1"/>
    <col min="7" max="7" width="7.42578125" style="164" customWidth="1"/>
    <col min="8" max="8" width="7.28515625" style="26" customWidth="1"/>
    <col min="9" max="9" width="7.42578125" customWidth="1"/>
    <col min="10" max="10" width="7.140625" customWidth="1"/>
    <col min="11" max="11" width="9.140625" style="132" customWidth="1"/>
    <col min="12" max="12" width="10" customWidth="1"/>
    <col min="13" max="13" width="8.28515625" customWidth="1"/>
    <col min="14" max="14" width="8.7109375" style="94" customWidth="1"/>
    <col min="15" max="15" width="7.42578125" customWidth="1"/>
    <col min="16" max="16" width="9.5703125" customWidth="1"/>
    <col min="17" max="17" width="6.28515625" customWidth="1"/>
    <col min="18" max="18" width="8.85546875" customWidth="1"/>
    <col min="19" max="19" width="7.28515625" customWidth="1"/>
    <col min="20" max="28" width="7.7109375" hidden="1" customWidth="1"/>
    <col min="29" max="31" width="11.42578125" hidden="1" customWidth="1"/>
    <col min="32" max="32" width="9.28515625" customWidth="1"/>
    <col min="33" max="33" width="8.85546875" customWidth="1"/>
    <col min="34" max="34" width="7.85546875" customWidth="1"/>
    <col min="35" max="37" width="10.7109375" hidden="1" customWidth="1"/>
    <col min="38" max="38" width="9.5703125" hidden="1" customWidth="1"/>
    <col min="39" max="39" width="10.7109375" customWidth="1"/>
    <col min="40" max="41" width="10.7109375" hidden="1" customWidth="1"/>
    <col min="42" max="42" width="10.85546875" customWidth="1"/>
    <col min="43" max="43" width="10.28515625" style="82" customWidth="1"/>
  </cols>
  <sheetData>
    <row r="1" spans="1:43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43">
      <c r="A2" s="112"/>
      <c r="B2" s="117" t="s">
        <v>210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43">
      <c r="A3" s="112"/>
      <c r="B3" s="112">
        <v>5</v>
      </c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43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43">
      <c r="A5" s="112"/>
      <c r="B5" s="119" t="s">
        <v>191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43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43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43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43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164</v>
      </c>
      <c r="R9" s="338"/>
      <c r="S9" s="338"/>
      <c r="T9" s="48"/>
      <c r="AQ9" s="81"/>
    </row>
    <row r="10" spans="1:43" ht="20.25" customHeight="1">
      <c r="Q10" s="338"/>
      <c r="R10" s="338"/>
      <c r="S10" s="338"/>
    </row>
    <row r="11" spans="1:43" ht="51">
      <c r="A11" s="339" t="s">
        <v>72</v>
      </c>
      <c r="B11" s="339" t="s">
        <v>0</v>
      </c>
      <c r="C11" s="216" t="s">
        <v>188</v>
      </c>
      <c r="D11" s="179" t="s">
        <v>165</v>
      </c>
      <c r="E11" s="343" t="s">
        <v>70</v>
      </c>
      <c r="F11" s="339" t="s">
        <v>71</v>
      </c>
      <c r="G11" s="341" t="s">
        <v>1</v>
      </c>
      <c r="H11" s="343" t="s">
        <v>192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213</v>
      </c>
      <c r="AH11" s="220" t="s">
        <v>215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43" ht="25.5" customHeight="1">
      <c r="A12" s="340"/>
      <c r="B12" s="340"/>
      <c r="C12" s="120" t="s">
        <v>191</v>
      </c>
      <c r="D12" s="180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43">
      <c r="A13" s="34" t="s">
        <v>81</v>
      </c>
      <c r="B13" s="34" t="s">
        <v>25</v>
      </c>
      <c r="C13" s="38"/>
      <c r="D13" s="36"/>
      <c r="E13" s="36"/>
      <c r="F13" s="28"/>
      <c r="G13" s="8"/>
      <c r="H13" s="25"/>
      <c r="I13" s="7"/>
      <c r="J13" s="7"/>
      <c r="K13" s="21"/>
      <c r="L13" s="21"/>
      <c r="M13" s="23"/>
      <c r="N13" s="155"/>
      <c r="O13" s="23"/>
      <c r="P13" s="22"/>
      <c r="Q13" s="7"/>
      <c r="R13" s="7"/>
      <c r="S13" s="7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89"/>
    </row>
    <row r="14" spans="1:43" ht="13.5">
      <c r="A14" s="34" t="s">
        <v>82</v>
      </c>
      <c r="B14" s="42"/>
      <c r="C14" s="38"/>
      <c r="D14" s="36"/>
      <c r="E14" s="36"/>
      <c r="F14" s="156"/>
      <c r="G14" s="165"/>
      <c r="H14" s="157"/>
      <c r="I14" s="157"/>
      <c r="J14" s="157"/>
      <c r="K14" s="158"/>
      <c r="L14" s="157"/>
      <c r="M14" s="157"/>
      <c r="N14" s="159"/>
      <c r="O14" s="157"/>
      <c r="P14" s="157"/>
      <c r="Q14" s="157"/>
      <c r="R14" s="157">
        <v>3232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1263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1241</v>
      </c>
    </row>
    <row r="15" spans="1:43" s="24" customFormat="1">
      <c r="A15" s="141" t="s">
        <v>157</v>
      </c>
      <c r="B15" s="60" t="s">
        <v>158</v>
      </c>
      <c r="C15" s="51" t="s">
        <v>191</v>
      </c>
      <c r="D15" s="72">
        <v>3</v>
      </c>
      <c r="E15" s="168">
        <v>0.33329999999999999</v>
      </c>
      <c r="F15" s="169">
        <v>39448</v>
      </c>
      <c r="G15" s="142">
        <v>1300</v>
      </c>
      <c r="H15" s="63">
        <v>72</v>
      </c>
      <c r="I15" s="72">
        <v>36</v>
      </c>
      <c r="J15" s="72">
        <f>I15-H15</f>
        <v>-36</v>
      </c>
      <c r="K15" s="134">
        <f>((G15*E15)/12)*H15</f>
        <v>2599.7399999999998</v>
      </c>
      <c r="L15" s="70">
        <f>G15-K15</f>
        <v>-1299.7399999999998</v>
      </c>
      <c r="M15" s="69">
        <v>115.958</v>
      </c>
      <c r="N15" s="98">
        <v>126.146</v>
      </c>
      <c r="O15" s="69">
        <f t="shared" ref="O15:O19" si="0">M15/N15</f>
        <v>0.91923644031519036</v>
      </c>
      <c r="P15" s="71">
        <f t="shared" ref="P15:P19" si="1">L15*O15</f>
        <v>-1194.7683709352652</v>
      </c>
      <c r="Q15" s="72">
        <v>36</v>
      </c>
      <c r="R15" s="71">
        <f>G15/Q15*S15</f>
        <v>866.66666666666674</v>
      </c>
      <c r="S15" s="72">
        <v>24</v>
      </c>
      <c r="T15" s="71">
        <f>R15/S15</f>
        <v>36.111111111111114</v>
      </c>
      <c r="U15" s="71">
        <f t="shared" ref="U15:U16" si="2">R15/S15</f>
        <v>36.111111111111114</v>
      </c>
      <c r="V15" s="71">
        <f t="shared" ref="V15:V16" si="3">R15/S15</f>
        <v>36.111111111111114</v>
      </c>
      <c r="W15" s="71">
        <f t="shared" ref="W15:W16" si="4">R15/S15</f>
        <v>36.111111111111114</v>
      </c>
      <c r="X15" s="71">
        <f t="shared" ref="X15:X16" si="5">R15/S15</f>
        <v>36.111111111111114</v>
      </c>
      <c r="Y15" s="71">
        <f t="shared" ref="Y15:Y16" si="6">R15/S15</f>
        <v>36.111111111111114</v>
      </c>
      <c r="Z15" s="71">
        <v>36.11</v>
      </c>
      <c r="AA15" s="71">
        <v>36.11</v>
      </c>
      <c r="AB15" s="71">
        <v>36.11</v>
      </c>
      <c r="AC15" s="71">
        <v>36.11</v>
      </c>
      <c r="AD15" s="71">
        <v>36.11</v>
      </c>
      <c r="AE15" s="71">
        <v>36.11</v>
      </c>
      <c r="AF15" s="71">
        <f>SUM(T15:AE15)</f>
        <v>433.32666666666677</v>
      </c>
      <c r="AG15" s="71">
        <v>433.34</v>
      </c>
      <c r="AH15" s="71">
        <f>AE15*5</f>
        <v>180.55</v>
      </c>
      <c r="AI15" s="71">
        <f>AE15*O15</f>
        <v>33.193627859781522</v>
      </c>
      <c r="AJ15" s="71">
        <v>33.193627859781522</v>
      </c>
      <c r="AK15" s="71">
        <v>33.193627859781522</v>
      </c>
      <c r="AL15" s="71">
        <v>33.193627859781522</v>
      </c>
      <c r="AM15" s="71">
        <v>33.193627859781522</v>
      </c>
      <c r="AN15" s="71"/>
      <c r="AO15" s="71"/>
      <c r="AP15" s="71">
        <f>SUM(AH15:AO15)</f>
        <v>346.51813929890767</v>
      </c>
      <c r="AQ15" s="86">
        <f>AG15-AP15</f>
        <v>86.821860701092305</v>
      </c>
    </row>
    <row r="16" spans="1:43" s="24" customFormat="1">
      <c r="A16" s="141" t="s">
        <v>157</v>
      </c>
      <c r="B16" s="60" t="s">
        <v>159</v>
      </c>
      <c r="C16" s="51" t="s">
        <v>191</v>
      </c>
      <c r="D16" s="72">
        <v>3</v>
      </c>
      <c r="E16" s="168">
        <v>0.33329999999999999</v>
      </c>
      <c r="F16" s="169">
        <v>39083</v>
      </c>
      <c r="G16" s="142">
        <v>2007</v>
      </c>
      <c r="H16" s="63">
        <v>84</v>
      </c>
      <c r="I16" s="72">
        <v>36</v>
      </c>
      <c r="J16" s="72">
        <f t="shared" ref="J16:J19" si="7">I16-H16</f>
        <v>-48</v>
      </c>
      <c r="K16" s="134">
        <f>((G16*E16)/12)*H16</f>
        <v>4682.5316999999995</v>
      </c>
      <c r="L16" s="70">
        <f t="shared" ref="L16:L19" si="8">G16-K16</f>
        <v>-2675.5316999999995</v>
      </c>
      <c r="M16" s="69">
        <v>115.958</v>
      </c>
      <c r="N16" s="98">
        <v>121.64</v>
      </c>
      <c r="O16" s="69">
        <f t="shared" si="0"/>
        <v>0.95328839197632353</v>
      </c>
      <c r="P16" s="71">
        <f t="shared" si="1"/>
        <v>-2550.5533119746788</v>
      </c>
      <c r="Q16" s="72">
        <v>36</v>
      </c>
      <c r="R16" s="71">
        <f>G16/Q16*S16</f>
        <v>1338</v>
      </c>
      <c r="S16" s="72">
        <v>24</v>
      </c>
      <c r="T16" s="71">
        <f>R16/S16</f>
        <v>55.75</v>
      </c>
      <c r="U16" s="71">
        <f t="shared" si="2"/>
        <v>55.75</v>
      </c>
      <c r="V16" s="71">
        <f t="shared" si="3"/>
        <v>55.75</v>
      </c>
      <c r="W16" s="71">
        <f t="shared" si="4"/>
        <v>55.75</v>
      </c>
      <c r="X16" s="71">
        <f t="shared" si="5"/>
        <v>55.75</v>
      </c>
      <c r="Y16" s="71">
        <f t="shared" si="6"/>
        <v>55.75</v>
      </c>
      <c r="Z16" s="71">
        <v>55.75</v>
      </c>
      <c r="AA16" s="71">
        <v>55.75</v>
      </c>
      <c r="AB16" s="71">
        <v>55.75</v>
      </c>
      <c r="AC16" s="71">
        <v>55.75</v>
      </c>
      <c r="AD16" s="71">
        <v>55.75</v>
      </c>
      <c r="AE16" s="71">
        <v>55.75</v>
      </c>
      <c r="AF16" s="71">
        <f t="shared" ref="AF16" si="9">SUM(T16:AE16)</f>
        <v>669</v>
      </c>
      <c r="AG16" s="71">
        <v>669</v>
      </c>
      <c r="AH16" s="71">
        <f>AE16*5</f>
        <v>278.75</v>
      </c>
      <c r="AI16" s="71">
        <f>AE16*O16</f>
        <v>53.145827852680036</v>
      </c>
      <c r="AJ16" s="71">
        <v>53.145827852680036</v>
      </c>
      <c r="AK16" s="71">
        <v>53.145827852680036</v>
      </c>
      <c r="AL16" s="71">
        <v>53.145827852680036</v>
      </c>
      <c r="AM16" s="71">
        <v>53.145827852680036</v>
      </c>
      <c r="AN16" s="71"/>
      <c r="AO16" s="71"/>
      <c r="AP16" s="71">
        <f>SUM(AH16:AO16)</f>
        <v>544.47913926340016</v>
      </c>
      <c r="AQ16" s="86">
        <f>AG16-AP16</f>
        <v>124.52086073659984</v>
      </c>
    </row>
    <row r="17" spans="1:43" s="24" customFormat="1">
      <c r="A17" s="34" t="s">
        <v>81</v>
      </c>
      <c r="B17" s="34" t="s">
        <v>111</v>
      </c>
      <c r="C17" s="55"/>
      <c r="D17" s="68"/>
      <c r="E17" s="39"/>
      <c r="F17" s="41"/>
      <c r="G17" s="8"/>
      <c r="H17" s="25"/>
      <c r="I17" s="68"/>
      <c r="J17" s="68"/>
      <c r="K17" s="135"/>
      <c r="L17" s="66"/>
      <c r="M17" s="67"/>
      <c r="N17" s="99"/>
      <c r="O17" s="67"/>
      <c r="P17" s="65"/>
      <c r="Q17" s="68"/>
      <c r="R17" s="65"/>
      <c r="S17" s="6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87"/>
    </row>
    <row r="18" spans="1:43" s="24" customFormat="1">
      <c r="A18" s="34" t="s">
        <v>103</v>
      </c>
      <c r="B18" s="13"/>
      <c r="C18" s="55"/>
      <c r="D18" s="68"/>
      <c r="E18" s="39"/>
      <c r="F18" s="41"/>
      <c r="G18" s="8"/>
      <c r="H18" s="25"/>
      <c r="I18" s="68"/>
      <c r="J18" s="68"/>
      <c r="K18" s="135"/>
      <c r="L18" s="66"/>
      <c r="M18" s="67"/>
      <c r="N18" s="99"/>
      <c r="O18" s="67"/>
      <c r="P18" s="65"/>
      <c r="Q18" s="68"/>
      <c r="R18" s="65"/>
      <c r="S18" s="68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87"/>
    </row>
    <row r="19" spans="1:43" s="24" customFormat="1">
      <c r="A19" s="141" t="s">
        <v>160</v>
      </c>
      <c r="B19" s="60" t="s">
        <v>161</v>
      </c>
      <c r="C19" s="51" t="s">
        <v>191</v>
      </c>
      <c r="D19" s="72">
        <v>10</v>
      </c>
      <c r="E19" s="168">
        <v>0.33329999999999999</v>
      </c>
      <c r="F19" s="169">
        <v>37987</v>
      </c>
      <c r="G19" s="142">
        <v>1900</v>
      </c>
      <c r="H19" s="63">
        <v>120</v>
      </c>
      <c r="I19" s="72">
        <v>120</v>
      </c>
      <c r="J19" s="72">
        <f t="shared" si="7"/>
        <v>0</v>
      </c>
      <c r="K19" s="134">
        <f t="shared" ref="K19" si="10">((G19*E19)/12)*H19</f>
        <v>6332.7</v>
      </c>
      <c r="L19" s="70">
        <f t="shared" si="8"/>
        <v>-4432.7</v>
      </c>
      <c r="M19" s="69">
        <v>115.958</v>
      </c>
      <c r="N19" s="98">
        <v>107.661</v>
      </c>
      <c r="O19" s="69">
        <f t="shared" si="0"/>
        <v>1.0770659756086234</v>
      </c>
      <c r="P19" s="71">
        <f t="shared" si="1"/>
        <v>-4774.3103500803445</v>
      </c>
      <c r="Q19" s="72">
        <v>120</v>
      </c>
      <c r="R19" s="71">
        <f>G19/Q19*S19</f>
        <v>380</v>
      </c>
      <c r="S19" s="72">
        <v>24</v>
      </c>
      <c r="T19" s="71">
        <f>R19/S19</f>
        <v>15.833333333333334</v>
      </c>
      <c r="U19" s="71">
        <f t="shared" ref="U19" si="11">R19/S19</f>
        <v>15.833333333333334</v>
      </c>
      <c r="V19" s="71">
        <f t="shared" ref="V19" si="12">R19/S19</f>
        <v>15.833333333333334</v>
      </c>
      <c r="W19" s="71">
        <f t="shared" ref="W19" si="13">R19/S19</f>
        <v>15.833333333333334</v>
      </c>
      <c r="X19" s="71">
        <f t="shared" ref="X19" si="14">R19/S19</f>
        <v>15.833333333333334</v>
      </c>
      <c r="Y19" s="71">
        <f t="shared" ref="Y19" si="15">R19/S19</f>
        <v>15.833333333333334</v>
      </c>
      <c r="Z19" s="71">
        <v>15.83</v>
      </c>
      <c r="AA19" s="71">
        <v>15.83</v>
      </c>
      <c r="AB19" s="71">
        <v>15.83</v>
      </c>
      <c r="AC19" s="71">
        <v>15.83</v>
      </c>
      <c r="AD19" s="71">
        <v>15.83</v>
      </c>
      <c r="AE19" s="71">
        <v>15.83</v>
      </c>
      <c r="AF19" s="71">
        <f>SUM(T19:AE19)</f>
        <v>189.98000000000005</v>
      </c>
      <c r="AG19" s="71">
        <v>190.02</v>
      </c>
      <c r="AH19" s="71">
        <f>AE19*5</f>
        <v>79.150000000000006</v>
      </c>
      <c r="AI19" s="71">
        <f>AE19*O19</f>
        <v>17.049954393884509</v>
      </c>
      <c r="AJ19" s="71">
        <v>17.049954393884509</v>
      </c>
      <c r="AK19" s="71">
        <v>17.049954393884509</v>
      </c>
      <c r="AL19" s="71">
        <v>17.049954393884509</v>
      </c>
      <c r="AM19" s="71">
        <v>17.049954393884509</v>
      </c>
      <c r="AN19" s="71"/>
      <c r="AO19" s="71"/>
      <c r="AP19" s="71">
        <f>SUM(AH19:AO19)</f>
        <v>164.39977196942257</v>
      </c>
      <c r="AQ19" s="86">
        <f>AG19-AP19</f>
        <v>25.620228030577437</v>
      </c>
    </row>
    <row r="20" spans="1:43">
      <c r="C20" s="24"/>
      <c r="D20" s="47"/>
      <c r="E20" s="47"/>
      <c r="F20" s="46"/>
      <c r="G20" s="163"/>
      <c r="H20" s="47"/>
      <c r="I20" s="24"/>
      <c r="J20" s="24"/>
      <c r="K20" s="131"/>
      <c r="L20" s="24"/>
      <c r="M20" s="24"/>
      <c r="N20" s="18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88"/>
      <c r="AF20" s="225"/>
      <c r="AG20" s="188"/>
      <c r="AH20" s="225"/>
      <c r="AI20" s="225">
        <f t="shared" ref="AI20:AQ20" si="16">SUM(AI15:AI19)</f>
        <v>103.38941010634606</v>
      </c>
      <c r="AJ20" s="225"/>
      <c r="AK20" s="188"/>
      <c r="AL20" s="188"/>
      <c r="AM20" s="188">
        <f t="shared" si="16"/>
        <v>103.38941010634606</v>
      </c>
      <c r="AN20" s="188">
        <f t="shared" si="16"/>
        <v>0</v>
      </c>
      <c r="AO20" s="188">
        <f t="shared" si="16"/>
        <v>0</v>
      </c>
      <c r="AP20" s="188">
        <f>SUM(AP15:AP19)</f>
        <v>1055.3970505317304</v>
      </c>
      <c r="AQ20" s="188">
        <f t="shared" si="16"/>
        <v>236.96294946826958</v>
      </c>
    </row>
    <row r="21" spans="1:43">
      <c r="C21" s="24"/>
      <c r="D21" s="47"/>
      <c r="E21" s="47"/>
      <c r="F21" s="46"/>
      <c r="G21" s="163"/>
      <c r="H21" s="47"/>
      <c r="I21" s="24"/>
      <c r="J21" s="24"/>
      <c r="K21" s="131"/>
      <c r="L21" s="24"/>
      <c r="M21" s="24"/>
      <c r="N21" s="18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81"/>
    </row>
    <row r="22" spans="1:43">
      <c r="A22" s="146" t="s">
        <v>178</v>
      </c>
      <c r="B22" s="107"/>
      <c r="C22" s="107"/>
      <c r="D22" s="108"/>
      <c r="E22" s="108"/>
      <c r="F22" s="109"/>
      <c r="G22" s="166"/>
      <c r="H22" s="108"/>
      <c r="I22" s="107"/>
      <c r="J22" s="107"/>
      <c r="AG22" s="222"/>
      <c r="AH22" s="222"/>
      <c r="AI22" s="222"/>
      <c r="AJ22" s="222"/>
      <c r="AK22" s="222"/>
      <c r="AL22" s="222"/>
      <c r="AM22" s="222"/>
      <c r="AN22" s="222"/>
      <c r="AO22" s="222"/>
      <c r="AP22" s="223"/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39370078740157483" bottom="0.39370078740157483" header="0" footer="0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23"/>
  <sheetViews>
    <sheetView topLeftCell="F1" zoomScale="110" zoomScaleNormal="110" workbookViewId="0">
      <selection activeCell="AH10" sqref="AH10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64" customWidth="1"/>
    <col min="8" max="8" width="7.7109375" style="26" customWidth="1"/>
    <col min="9" max="9" width="8" customWidth="1"/>
    <col min="10" max="10" width="7.140625" customWidth="1"/>
    <col min="11" max="11" width="8.42578125" style="132" customWidth="1"/>
    <col min="12" max="12" width="9.28515625" customWidth="1"/>
    <col min="13" max="13" width="8" customWidth="1"/>
    <col min="14" max="14" width="8.42578125" style="94" customWidth="1"/>
    <col min="15" max="15" width="7.42578125" customWidth="1"/>
    <col min="16" max="16" width="9.42578125" customWidth="1"/>
    <col min="17" max="17" width="6.5703125" customWidth="1"/>
    <col min="18" max="18" width="8.140625" customWidth="1"/>
    <col min="19" max="19" width="8" customWidth="1"/>
    <col min="20" max="28" width="7.7109375" hidden="1" customWidth="1"/>
    <col min="29" max="29" width="8.140625" hidden="1" customWidth="1"/>
    <col min="30" max="31" width="11.42578125" hidden="1" customWidth="1"/>
    <col min="32" max="32" width="8.7109375" customWidth="1"/>
    <col min="33" max="33" width="9.85546875" customWidth="1"/>
    <col min="34" max="34" width="8.42578125" customWidth="1"/>
    <col min="35" max="37" width="10.7109375" hidden="1" customWidth="1"/>
    <col min="38" max="38" width="8.42578125" hidden="1" customWidth="1"/>
    <col min="39" max="39" width="8.28515625" customWidth="1"/>
    <col min="40" max="41" width="10.7109375" hidden="1" customWidth="1"/>
    <col min="42" max="42" width="8.42578125" customWidth="1"/>
    <col min="43" max="43" width="9.85546875" style="82" customWidth="1"/>
  </cols>
  <sheetData>
    <row r="1" spans="1:195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195">
      <c r="A2" s="112"/>
      <c r="B2" s="117" t="s">
        <v>172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195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195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195">
      <c r="A5" s="112"/>
      <c r="B5" s="119" t="s">
        <v>190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195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195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195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195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164</v>
      </c>
      <c r="R9" s="338"/>
      <c r="S9" s="338"/>
      <c r="T9" s="48"/>
      <c r="AQ9" s="81"/>
    </row>
    <row r="10" spans="1:195" ht="20.25" customHeight="1">
      <c r="Q10" s="338"/>
      <c r="R10" s="338"/>
      <c r="S10" s="338"/>
    </row>
    <row r="11" spans="1:195" ht="51">
      <c r="A11" s="339" t="s">
        <v>72</v>
      </c>
      <c r="B11" s="339" t="s">
        <v>0</v>
      </c>
      <c r="C11" s="189" t="s">
        <v>188</v>
      </c>
      <c r="D11" s="189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213</v>
      </c>
      <c r="AH11" s="220" t="s">
        <v>215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207</v>
      </c>
      <c r="AP11" s="30" t="s">
        <v>15</v>
      </c>
      <c r="AQ11" s="83" t="s">
        <v>79</v>
      </c>
    </row>
    <row r="12" spans="1:195" ht="25.5" customHeight="1">
      <c r="A12" s="340"/>
      <c r="B12" s="340"/>
      <c r="C12" s="183" t="s">
        <v>190</v>
      </c>
      <c r="D12" s="190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195" s="24" customFormat="1">
      <c r="A13" s="181" t="s">
        <v>81</v>
      </c>
      <c r="B13" s="181" t="s">
        <v>111</v>
      </c>
      <c r="C13" s="55"/>
      <c r="D13" s="68"/>
      <c r="E13" s="191"/>
      <c r="F13" s="192"/>
      <c r="G13" s="11"/>
      <c r="H13" s="57"/>
      <c r="I13" s="68"/>
      <c r="J13" s="68"/>
      <c r="K13" s="135"/>
      <c r="L13" s="66"/>
      <c r="M13" s="67"/>
      <c r="N13" s="99"/>
      <c r="O13" s="67"/>
      <c r="P13" s="65"/>
      <c r="Q13" s="68"/>
      <c r="R13" s="65"/>
      <c r="S13" s="6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87"/>
    </row>
    <row r="14" spans="1:195">
      <c r="A14" s="181" t="s">
        <v>103</v>
      </c>
      <c r="B14" s="121"/>
      <c r="C14" s="193"/>
      <c r="D14" s="147"/>
      <c r="E14" s="147"/>
      <c r="F14" s="174"/>
      <c r="G14" s="11"/>
      <c r="H14" s="194"/>
      <c r="I14" s="12"/>
      <c r="J14" s="12"/>
      <c r="K14" s="11"/>
      <c r="L14" s="75"/>
      <c r="M14" s="76"/>
      <c r="N14" s="101"/>
      <c r="O14" s="76"/>
      <c r="P14" s="74"/>
      <c r="Q14" s="12"/>
      <c r="R14" s="157">
        <v>3232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1263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1241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</row>
    <row r="15" spans="1:195" s="24" customFormat="1">
      <c r="A15" s="122" t="s">
        <v>195</v>
      </c>
      <c r="B15" s="122" t="s">
        <v>196</v>
      </c>
      <c r="C15" s="51" t="s">
        <v>194</v>
      </c>
      <c r="D15" s="72">
        <v>10</v>
      </c>
      <c r="E15" s="197">
        <v>0.1</v>
      </c>
      <c r="F15" s="198">
        <v>35067</v>
      </c>
      <c r="G15" s="199">
        <v>635.48</v>
      </c>
      <c r="H15" s="54">
        <v>216</v>
      </c>
      <c r="I15" s="72">
        <v>120</v>
      </c>
      <c r="J15" s="72">
        <f t="shared" ref="J15" si="0">I15-H15</f>
        <v>-96</v>
      </c>
      <c r="K15" s="134">
        <f>((G15*E15)/12)*H15</f>
        <v>1143.864</v>
      </c>
      <c r="L15" s="70">
        <f t="shared" ref="L15" si="1">G15-K15</f>
        <v>-508.38400000000001</v>
      </c>
      <c r="M15" s="69">
        <v>115.958</v>
      </c>
      <c r="N15" s="98">
        <v>107.678</v>
      </c>
      <c r="O15" s="69">
        <v>45.03</v>
      </c>
      <c r="P15" s="71">
        <f t="shared" ref="P15" si="2">L15*O15</f>
        <v>-22892.53152</v>
      </c>
      <c r="Q15" s="72">
        <v>120</v>
      </c>
      <c r="R15" s="71">
        <f>G15/Q15*S15</f>
        <v>127.096</v>
      </c>
      <c r="S15" s="72">
        <v>24</v>
      </c>
      <c r="T15" s="71">
        <f>R15/S15</f>
        <v>5.2956666666666665</v>
      </c>
      <c r="U15" s="71">
        <f t="shared" ref="U15" si="3">R15/S15</f>
        <v>5.2956666666666665</v>
      </c>
      <c r="V15" s="71">
        <f t="shared" ref="V15" si="4">R15/S15</f>
        <v>5.2956666666666665</v>
      </c>
      <c r="W15" s="71">
        <f t="shared" ref="W15" si="5">R15/S15</f>
        <v>5.2956666666666665</v>
      </c>
      <c r="X15" s="71">
        <f t="shared" ref="X15" si="6">R15/S15</f>
        <v>5.2956666666666665</v>
      </c>
      <c r="Y15" s="71">
        <f t="shared" ref="Y15" si="7">R15/S15</f>
        <v>5.2956666666666665</v>
      </c>
      <c r="Z15" s="71">
        <v>5.3</v>
      </c>
      <c r="AA15" s="71">
        <v>5.3</v>
      </c>
      <c r="AB15" s="71">
        <v>5.3</v>
      </c>
      <c r="AC15" s="71">
        <v>5.3</v>
      </c>
      <c r="AD15" s="71">
        <v>5.3</v>
      </c>
      <c r="AE15" s="71">
        <v>5.3</v>
      </c>
      <c r="AF15" s="71">
        <f>SUM(T15:AE15)</f>
        <v>63.573999999999984</v>
      </c>
      <c r="AG15" s="71">
        <v>63.52</v>
      </c>
      <c r="AH15" s="71">
        <f>AE15*5</f>
        <v>26.5</v>
      </c>
      <c r="AI15" s="71">
        <v>5.3</v>
      </c>
      <c r="AJ15" s="71">
        <v>5.3</v>
      </c>
      <c r="AK15" s="71">
        <v>5.3</v>
      </c>
      <c r="AL15" s="71">
        <v>5.3</v>
      </c>
      <c r="AM15" s="71">
        <v>5.3</v>
      </c>
      <c r="AN15" s="71"/>
      <c r="AO15" s="71"/>
      <c r="AP15" s="71">
        <f>SUM(AH15:AO15)</f>
        <v>52.999999999999993</v>
      </c>
      <c r="AQ15" s="86">
        <f>AG15-AP15</f>
        <v>10.52000000000001</v>
      </c>
    </row>
    <row r="16" spans="1:195" s="24" customFormat="1">
      <c r="A16" s="181" t="s">
        <v>81</v>
      </c>
      <c r="B16" s="181" t="s">
        <v>109</v>
      </c>
      <c r="C16" s="193"/>
      <c r="D16" s="147"/>
      <c r="E16" s="195"/>
      <c r="F16" s="174"/>
      <c r="G16" s="11"/>
      <c r="H16" s="194"/>
      <c r="I16" s="80"/>
      <c r="J16" s="80"/>
      <c r="K16" s="137"/>
      <c r="L16" s="78"/>
      <c r="M16" s="79"/>
      <c r="N16" s="102"/>
      <c r="O16" s="79"/>
      <c r="P16" s="77"/>
      <c r="Q16" s="80"/>
      <c r="R16" s="80"/>
      <c r="S16" s="80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90"/>
    </row>
    <row r="17" spans="1:43" s="24" customFormat="1">
      <c r="A17" s="181" t="s">
        <v>104</v>
      </c>
      <c r="B17" s="121"/>
      <c r="C17" s="55"/>
      <c r="D17" s="68"/>
      <c r="E17" s="195"/>
      <c r="F17" s="192"/>
      <c r="G17" s="11"/>
      <c r="H17" s="194"/>
      <c r="I17" s="68"/>
      <c r="J17" s="68"/>
      <c r="K17" s="135"/>
      <c r="L17" s="66"/>
      <c r="M17" s="67"/>
      <c r="N17" s="99"/>
      <c r="O17" s="67"/>
      <c r="P17" s="65"/>
      <c r="Q17" s="68"/>
      <c r="R17" s="68"/>
      <c r="S17" s="68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87"/>
    </row>
    <row r="18" spans="1:43" s="24" customFormat="1">
      <c r="A18" s="200" t="s">
        <v>197</v>
      </c>
      <c r="B18" s="122" t="s">
        <v>198</v>
      </c>
      <c r="C18" s="51" t="s">
        <v>194</v>
      </c>
      <c r="D18" s="72">
        <f t="shared" ref="D18" si="8">Q18/12</f>
        <v>10</v>
      </c>
      <c r="E18" s="197">
        <v>0.1</v>
      </c>
      <c r="F18" s="198">
        <v>36526</v>
      </c>
      <c r="G18" s="199">
        <v>957</v>
      </c>
      <c r="H18" s="201">
        <v>168</v>
      </c>
      <c r="I18" s="72">
        <v>120</v>
      </c>
      <c r="J18" s="72">
        <f t="shared" ref="J18" si="9">I18-H18</f>
        <v>-48</v>
      </c>
      <c r="K18" s="134">
        <f t="shared" ref="K18" si="10">((G18*E18)/12)*H18</f>
        <v>1339.8000000000002</v>
      </c>
      <c r="L18" s="70">
        <f t="shared" ref="L18" si="11">G18-K18</f>
        <v>-382.80000000000018</v>
      </c>
      <c r="M18" s="69">
        <v>115.958</v>
      </c>
      <c r="N18" s="98">
        <v>86.73</v>
      </c>
      <c r="O18" s="69">
        <f t="shared" ref="O18" si="12">M18/N18</f>
        <v>1.3369998846996425</v>
      </c>
      <c r="P18" s="71">
        <f t="shared" ref="P18" si="13">L18*O18</f>
        <v>-511.8035558630234</v>
      </c>
      <c r="Q18" s="72">
        <v>120</v>
      </c>
      <c r="R18" s="71">
        <f>G18/Q18*S18</f>
        <v>191.39999999999998</v>
      </c>
      <c r="S18" s="72">
        <v>24</v>
      </c>
      <c r="T18" s="71">
        <f>R18/S18</f>
        <v>7.9749999999999988</v>
      </c>
      <c r="U18" s="71">
        <f t="shared" ref="U18" si="14">R18/S18</f>
        <v>7.9749999999999988</v>
      </c>
      <c r="V18" s="71">
        <f t="shared" ref="V18" si="15">R18/S18</f>
        <v>7.9749999999999988</v>
      </c>
      <c r="W18" s="71">
        <f t="shared" ref="W18" si="16">R18/S18</f>
        <v>7.9749999999999988</v>
      </c>
      <c r="X18" s="71">
        <f t="shared" ref="X18" si="17">R18/S18</f>
        <v>7.9749999999999988</v>
      </c>
      <c r="Y18" s="71">
        <f t="shared" ref="Y18" si="18">R18/S18</f>
        <v>7.9749999999999988</v>
      </c>
      <c r="Z18" s="71">
        <v>7.98</v>
      </c>
      <c r="AA18" s="71">
        <v>7.98</v>
      </c>
      <c r="AB18" s="71">
        <v>7.98</v>
      </c>
      <c r="AC18" s="71">
        <v>7.98</v>
      </c>
      <c r="AD18" s="71">
        <v>7.98</v>
      </c>
      <c r="AE18" s="71">
        <v>7.98</v>
      </c>
      <c r="AF18" s="71">
        <f>SUM(T18:AE18)</f>
        <v>95.730000000000018</v>
      </c>
      <c r="AG18" s="71">
        <v>95.67</v>
      </c>
      <c r="AH18" s="71">
        <f>AE18*5</f>
        <v>39.900000000000006</v>
      </c>
      <c r="AI18" s="71">
        <f>AE18*O18</f>
        <v>10.669259079903147</v>
      </c>
      <c r="AJ18" s="71">
        <v>10.669259079903147</v>
      </c>
      <c r="AK18" s="71">
        <v>10.669259079903147</v>
      </c>
      <c r="AL18" s="71">
        <v>10.669259079903147</v>
      </c>
      <c r="AM18" s="71">
        <v>10.669259079903147</v>
      </c>
      <c r="AN18" s="71"/>
      <c r="AO18" s="71"/>
      <c r="AP18" s="71">
        <f>SUM(AH18:AO18)</f>
        <v>93.246295399515731</v>
      </c>
      <c r="AQ18" s="86">
        <f>AG18-AP18</f>
        <v>2.4237046004842711</v>
      </c>
    </row>
    <row r="19" spans="1:43" ht="13.5">
      <c r="A19" s="181" t="s">
        <v>82</v>
      </c>
      <c r="B19" s="202"/>
      <c r="C19" s="193"/>
      <c r="D19" s="147"/>
      <c r="E19" s="147"/>
      <c r="F19" s="156"/>
      <c r="G19" s="165"/>
      <c r="H19" s="157"/>
      <c r="I19" s="157"/>
      <c r="J19" s="157"/>
      <c r="K19" s="158"/>
      <c r="L19" s="157"/>
      <c r="M19" s="157"/>
      <c r="N19" s="159"/>
      <c r="O19" s="157"/>
      <c r="P19" s="157"/>
      <c r="Q19" s="157"/>
    </row>
    <row r="20" spans="1:43" s="24" customFormat="1">
      <c r="A20" s="200" t="s">
        <v>199</v>
      </c>
      <c r="B20" s="122" t="s">
        <v>158</v>
      </c>
      <c r="C20" s="51" t="s">
        <v>189</v>
      </c>
      <c r="D20" s="72">
        <v>3</v>
      </c>
      <c r="E20" s="203">
        <v>0.33329999999999999</v>
      </c>
      <c r="F20" s="198">
        <v>36526</v>
      </c>
      <c r="G20" s="204">
        <v>1100</v>
      </c>
      <c r="H20" s="201">
        <v>168</v>
      </c>
      <c r="I20" s="72">
        <v>36</v>
      </c>
      <c r="J20" s="72">
        <f>I20-H20</f>
        <v>-132</v>
      </c>
      <c r="K20" s="134">
        <f>((G20*E20)/12)*H20</f>
        <v>5132.82</v>
      </c>
      <c r="L20" s="70">
        <f>G20-K20</f>
        <v>-4032.8199999999997</v>
      </c>
      <c r="M20" s="69">
        <v>115.958</v>
      </c>
      <c r="N20" s="98">
        <v>86.73</v>
      </c>
      <c r="O20" s="69">
        <f t="shared" ref="O20" si="19">M20/N20</f>
        <v>1.3369998846996425</v>
      </c>
      <c r="P20" s="71">
        <f t="shared" ref="P20" si="20">L20*O20</f>
        <v>-5391.8798750144115</v>
      </c>
      <c r="Q20" s="72">
        <v>36</v>
      </c>
      <c r="R20" s="71">
        <f>G20/Q20*S20</f>
        <v>733.33333333333337</v>
      </c>
      <c r="S20" s="72">
        <v>24</v>
      </c>
      <c r="T20" s="71">
        <f>R20/S20</f>
        <v>30.555555555555557</v>
      </c>
      <c r="U20" s="71">
        <f t="shared" ref="U20" si="21">R20/S20</f>
        <v>30.555555555555557</v>
      </c>
      <c r="V20" s="71">
        <f t="shared" ref="V20" si="22">R20/S20</f>
        <v>30.555555555555557</v>
      </c>
      <c r="W20" s="71">
        <f t="shared" ref="W20" si="23">R20/S20</f>
        <v>30.555555555555557</v>
      </c>
      <c r="X20" s="71">
        <f t="shared" ref="X20" si="24">R20/S20</f>
        <v>30.555555555555557</v>
      </c>
      <c r="Y20" s="71">
        <f t="shared" ref="Y20" si="25">R20/S20</f>
        <v>30.555555555555557</v>
      </c>
      <c r="Z20" s="71">
        <v>30.56</v>
      </c>
      <c r="AA20" s="71">
        <v>30.56</v>
      </c>
      <c r="AB20" s="71">
        <v>30.56</v>
      </c>
      <c r="AC20" s="71">
        <v>30.56</v>
      </c>
      <c r="AD20" s="71">
        <v>30.56</v>
      </c>
      <c r="AE20" s="71">
        <v>30.56</v>
      </c>
      <c r="AF20" s="71">
        <f>SUM(T20:AE20)</f>
        <v>366.69333333333333</v>
      </c>
      <c r="AG20" s="71">
        <v>366.64</v>
      </c>
      <c r="AH20" s="71">
        <f>AE20*5</f>
        <v>152.79999999999998</v>
      </c>
      <c r="AI20" s="71">
        <f>AE20*O20</f>
        <v>40.858716476421073</v>
      </c>
      <c r="AJ20" s="71">
        <v>40.858716476421073</v>
      </c>
      <c r="AK20" s="71">
        <v>40.858716476421073</v>
      </c>
      <c r="AL20" s="71">
        <v>40.858716476421073</v>
      </c>
      <c r="AM20" s="71">
        <v>40.858716476421073</v>
      </c>
      <c r="AN20" s="71"/>
      <c r="AO20" s="71"/>
      <c r="AP20" s="71">
        <f>SUM(AH20:AO20)</f>
        <v>357.09358238210535</v>
      </c>
      <c r="AQ20" s="86">
        <f>AG20-AP20</f>
        <v>9.5464176178946332</v>
      </c>
    </row>
    <row r="21" spans="1:43">
      <c r="C21" s="24"/>
      <c r="D21" s="47"/>
      <c r="E21" s="47"/>
      <c r="F21" s="46"/>
      <c r="G21" s="163"/>
      <c r="H21" s="47"/>
      <c r="I21" s="24"/>
      <c r="J21" s="24"/>
      <c r="K21" s="131"/>
      <c r="L21" s="24"/>
      <c r="M21" s="24"/>
      <c r="N21" s="18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188"/>
      <c r="AF21" s="227"/>
      <c r="AG21" s="185"/>
      <c r="AH21" s="227"/>
      <c r="AI21" s="227">
        <f t="shared" ref="AI21:AQ21" si="26">SUM(AI15:AI20)</f>
        <v>56.827975556324219</v>
      </c>
      <c r="AJ21" s="227"/>
      <c r="AK21" s="185"/>
      <c r="AL21" s="185"/>
      <c r="AM21" s="185">
        <f t="shared" si="26"/>
        <v>56.827975556324219</v>
      </c>
      <c r="AN21" s="185">
        <f t="shared" si="26"/>
        <v>0</v>
      </c>
      <c r="AO21" s="185">
        <f t="shared" si="26"/>
        <v>0</v>
      </c>
      <c r="AP21" s="185">
        <f>SUM(AP15:AP20)</f>
        <v>503.33987778162111</v>
      </c>
      <c r="AQ21" s="185">
        <f t="shared" si="26"/>
        <v>22.490122218378914</v>
      </c>
    </row>
    <row r="22" spans="1:43">
      <c r="C22" s="24"/>
      <c r="D22" s="47"/>
      <c r="E22" s="47"/>
      <c r="F22" s="46"/>
      <c r="G22" s="163"/>
      <c r="H22" s="47"/>
      <c r="I22" s="24"/>
      <c r="J22" s="24"/>
      <c r="K22" s="131"/>
      <c r="L22" s="24"/>
      <c r="M22" s="24"/>
      <c r="N22" s="18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81"/>
    </row>
    <row r="23" spans="1:43">
      <c r="A23" s="146" t="s">
        <v>178</v>
      </c>
      <c r="B23" s="107"/>
      <c r="C23" s="107"/>
      <c r="D23" s="108"/>
      <c r="E23" s="108"/>
      <c r="F23" s="109"/>
      <c r="G23" s="166"/>
      <c r="H23" s="108"/>
      <c r="I23" s="107"/>
      <c r="J23" s="107"/>
      <c r="AG23" s="222"/>
      <c r="AH23" s="222"/>
      <c r="AI23" s="222"/>
      <c r="AJ23" s="222"/>
      <c r="AK23" s="222"/>
      <c r="AL23" s="222"/>
      <c r="AM23" s="222"/>
      <c r="AN23" s="222"/>
      <c r="AO23" s="222"/>
      <c r="AP23" s="225"/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39370078740157483" bottom="0.3937007874015748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L18"/>
  <sheetViews>
    <sheetView topLeftCell="F1" zoomScale="110" zoomScaleNormal="110" workbookViewId="0">
      <selection activeCell="AH10" sqref="AH10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64" customWidth="1"/>
    <col min="8" max="8" width="7.85546875" style="26" customWidth="1"/>
    <col min="9" max="9" width="6.42578125" customWidth="1"/>
    <col min="10" max="10" width="7.5703125" customWidth="1"/>
    <col min="11" max="11" width="7.85546875" style="132" customWidth="1"/>
    <col min="12" max="12" width="7.28515625" customWidth="1"/>
    <col min="13" max="13" width="8" customWidth="1"/>
    <col min="14" max="14" width="8.7109375" style="94" customWidth="1"/>
    <col min="15" max="15" width="7.42578125" customWidth="1"/>
    <col min="16" max="16" width="8.7109375" customWidth="1"/>
    <col min="17" max="17" width="6.7109375" customWidth="1"/>
    <col min="18" max="18" width="9" customWidth="1"/>
    <col min="19" max="19" width="8" customWidth="1"/>
    <col min="20" max="28" width="7.7109375" hidden="1" customWidth="1"/>
    <col min="29" max="29" width="8.85546875" hidden="1" customWidth="1"/>
    <col min="30" max="30" width="11.42578125" hidden="1" customWidth="1"/>
    <col min="31" max="31" width="9.28515625" hidden="1" customWidth="1"/>
    <col min="32" max="33" width="9.7109375" customWidth="1"/>
    <col min="34" max="34" width="9.42578125" customWidth="1"/>
    <col min="35" max="37" width="10.7109375" hidden="1" customWidth="1"/>
    <col min="38" max="38" width="8.85546875" hidden="1" customWidth="1"/>
    <col min="39" max="39" width="8.85546875" customWidth="1"/>
    <col min="40" max="41" width="10.7109375" hidden="1" customWidth="1"/>
    <col min="42" max="42" width="9.140625" customWidth="1"/>
    <col min="43" max="43" width="9.7109375" style="82" customWidth="1"/>
  </cols>
  <sheetData>
    <row r="1" spans="1:194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194">
      <c r="A2" s="112"/>
      <c r="B2" s="117" t="s">
        <v>172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194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194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194">
      <c r="A5" s="112"/>
      <c r="B5" s="119" t="s">
        <v>200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194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194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194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194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164</v>
      </c>
      <c r="R9" s="338"/>
      <c r="S9" s="338"/>
      <c r="T9" s="48"/>
      <c r="AQ9" s="81"/>
    </row>
    <row r="10" spans="1:194" ht="20.25" customHeight="1">
      <c r="Q10" s="338"/>
      <c r="R10" s="338"/>
      <c r="S10" s="338"/>
    </row>
    <row r="11" spans="1:194" ht="51">
      <c r="A11" s="339" t="s">
        <v>72</v>
      </c>
      <c r="B11" s="339" t="s">
        <v>0</v>
      </c>
      <c r="C11" s="189" t="s">
        <v>188</v>
      </c>
      <c r="D11" s="189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217</v>
      </c>
      <c r="AH11" s="220" t="s">
        <v>218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194" ht="25.5" customHeight="1">
      <c r="A12" s="340"/>
      <c r="B12" s="340"/>
      <c r="C12" s="183" t="s">
        <v>200</v>
      </c>
      <c r="D12" s="190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194" s="24" customFormat="1">
      <c r="A13" s="181" t="s">
        <v>85</v>
      </c>
      <c r="B13" s="181" t="s">
        <v>106</v>
      </c>
      <c r="C13" s="55"/>
      <c r="D13" s="68"/>
      <c r="E13" s="191"/>
      <c r="F13" s="192"/>
      <c r="G13" s="11"/>
      <c r="H13" s="57"/>
      <c r="I13" s="68"/>
      <c r="J13" s="68"/>
      <c r="K13" s="135"/>
      <c r="L13" s="66"/>
      <c r="M13" s="67"/>
      <c r="N13" s="99"/>
      <c r="O13" s="67"/>
      <c r="P13" s="65"/>
      <c r="Q13" s="68"/>
      <c r="R13" s="65"/>
      <c r="S13" s="6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87"/>
    </row>
    <row r="14" spans="1:194">
      <c r="A14" s="181" t="s">
        <v>116</v>
      </c>
      <c r="B14" s="121"/>
      <c r="C14" s="193"/>
      <c r="D14" s="147"/>
      <c r="E14" s="147"/>
      <c r="F14" s="174"/>
      <c r="G14" s="11"/>
      <c r="H14" s="194"/>
      <c r="I14" s="12"/>
      <c r="J14" s="12"/>
      <c r="K14" s="11"/>
      <c r="L14" s="75"/>
      <c r="M14" s="76"/>
      <c r="N14" s="101"/>
      <c r="O14" s="76"/>
      <c r="P14" s="74"/>
      <c r="Q14" s="12"/>
      <c r="R14" s="157">
        <v>3232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1263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1241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</row>
    <row r="15" spans="1:194" s="24" customFormat="1">
      <c r="A15" s="205" t="s">
        <v>137</v>
      </c>
      <c r="B15" s="122" t="s">
        <v>48</v>
      </c>
      <c r="C15" s="51" t="s">
        <v>201</v>
      </c>
      <c r="D15" s="72">
        <v>10</v>
      </c>
      <c r="E15" s="197">
        <v>0.1</v>
      </c>
      <c r="F15" s="198">
        <v>36526</v>
      </c>
      <c r="G15" s="199">
        <v>1650</v>
      </c>
      <c r="H15" s="54">
        <v>168</v>
      </c>
      <c r="I15" s="72">
        <v>120</v>
      </c>
      <c r="J15" s="72">
        <f t="shared" ref="J15" si="0">I15-H15</f>
        <v>-48</v>
      </c>
      <c r="K15" s="134">
        <f>((G15*E15)/12)*H15</f>
        <v>2310</v>
      </c>
      <c r="L15" s="70">
        <f t="shared" ref="L15" si="1">G15-K15</f>
        <v>-660</v>
      </c>
      <c r="M15" s="69">
        <v>115.958</v>
      </c>
      <c r="N15" s="98">
        <v>86.73</v>
      </c>
      <c r="O15" s="69">
        <f t="shared" ref="O15" si="2">M15/N15</f>
        <v>1.3369998846996425</v>
      </c>
      <c r="P15" s="71">
        <f t="shared" ref="P15" si="3">L15*O15</f>
        <v>-882.41992390176404</v>
      </c>
      <c r="Q15" s="72">
        <v>120</v>
      </c>
      <c r="R15" s="71">
        <f>G15/Q15*S15</f>
        <v>330</v>
      </c>
      <c r="S15" s="72">
        <v>24</v>
      </c>
      <c r="T15" s="71">
        <f>R15/S15</f>
        <v>13.75</v>
      </c>
      <c r="U15" s="71">
        <f t="shared" ref="U15" si="4">R15/S15</f>
        <v>13.75</v>
      </c>
      <c r="V15" s="71">
        <f t="shared" ref="V15" si="5">R15/S15</f>
        <v>13.75</v>
      </c>
      <c r="W15" s="71">
        <f t="shared" ref="W15" si="6">R15/S15</f>
        <v>13.75</v>
      </c>
      <c r="X15" s="71">
        <f t="shared" ref="X15" si="7">R15/S15</f>
        <v>13.75</v>
      </c>
      <c r="Y15" s="71">
        <f t="shared" ref="Y15" si="8">R15/S15</f>
        <v>13.75</v>
      </c>
      <c r="Z15" s="71">
        <v>13.75</v>
      </c>
      <c r="AA15" s="71">
        <v>13.75</v>
      </c>
      <c r="AB15" s="71">
        <v>13.75</v>
      </c>
      <c r="AC15" s="71">
        <v>13.75</v>
      </c>
      <c r="AD15" s="71">
        <v>13.75</v>
      </c>
      <c r="AE15" s="71">
        <v>13.75</v>
      </c>
      <c r="AF15" s="71">
        <f>SUM(T15:AE15)</f>
        <v>165</v>
      </c>
      <c r="AG15" s="71">
        <v>165</v>
      </c>
      <c r="AH15" s="71">
        <f>AE15*5</f>
        <v>68.75</v>
      </c>
      <c r="AI15" s="71">
        <f>O15*AE15</f>
        <v>18.383748414620083</v>
      </c>
      <c r="AJ15" s="71">
        <v>18.383748414620083</v>
      </c>
      <c r="AK15" s="71">
        <v>18.383748414620083</v>
      </c>
      <c r="AL15" s="71">
        <v>18.383748414620083</v>
      </c>
      <c r="AM15" s="71">
        <v>18.383748414620083</v>
      </c>
      <c r="AN15" s="71"/>
      <c r="AO15" s="71"/>
      <c r="AP15" s="71">
        <f>SUM(AH15:AO15)</f>
        <v>160.66874207310042</v>
      </c>
      <c r="AQ15" s="86">
        <f>AG15-AP15</f>
        <v>4.3312579268995819</v>
      </c>
    </row>
    <row r="16" spans="1:194">
      <c r="C16" s="24"/>
      <c r="D16" s="47"/>
      <c r="E16" s="47"/>
      <c r="F16" s="46"/>
      <c r="G16" s="163"/>
      <c r="H16" s="47"/>
      <c r="I16" s="24"/>
      <c r="J16" s="24"/>
      <c r="K16" s="131"/>
      <c r="L16" s="24"/>
      <c r="M16" s="24"/>
      <c r="N16" s="18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27"/>
      <c r="AG16" s="185"/>
      <c r="AH16" s="227"/>
      <c r="AI16" s="227">
        <f>SUM(AI15:AI15)</f>
        <v>18.383748414620083</v>
      </c>
      <c r="AJ16" s="227"/>
      <c r="AK16" s="185"/>
      <c r="AL16" s="185"/>
      <c r="AM16" s="185">
        <f t="shared" ref="AL16:AQ16" si="9">SUM(AM15:AM15)</f>
        <v>18.383748414620083</v>
      </c>
      <c r="AN16" s="185">
        <f t="shared" si="9"/>
        <v>0</v>
      </c>
      <c r="AO16" s="185">
        <f t="shared" si="9"/>
        <v>0</v>
      </c>
      <c r="AP16" s="185">
        <f>SUM(AP15)</f>
        <v>160.66874207310042</v>
      </c>
      <c r="AQ16" s="185">
        <f t="shared" si="9"/>
        <v>4.3312579268995819</v>
      </c>
    </row>
    <row r="17" spans="1:43">
      <c r="C17" s="24"/>
      <c r="D17" s="47"/>
      <c r="E17" s="47"/>
      <c r="F17" s="46"/>
      <c r="G17" s="163"/>
      <c r="H17" s="47"/>
      <c r="I17" s="24"/>
      <c r="J17" s="24"/>
      <c r="K17" s="131"/>
      <c r="L17" s="24"/>
      <c r="M17" s="24"/>
      <c r="N17" s="18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81"/>
    </row>
    <row r="18" spans="1:43">
      <c r="A18" s="146" t="s">
        <v>178</v>
      </c>
      <c r="B18" s="107"/>
      <c r="C18" s="107"/>
      <c r="D18" s="108"/>
      <c r="E18" s="108"/>
      <c r="F18" s="109"/>
      <c r="G18" s="166"/>
      <c r="H18" s="108"/>
      <c r="I18" s="107"/>
      <c r="J18" s="107"/>
      <c r="AI18" s="223">
        <f>AF16+AH16+AI16</f>
        <v>18.383748414620083</v>
      </c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39370078740157483" bottom="0.3937007874015748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N18"/>
  <sheetViews>
    <sheetView topLeftCell="G1" zoomScale="110" zoomScaleNormal="110" workbookViewId="0">
      <selection activeCell="AH9" sqref="AH9"/>
    </sheetView>
  </sheetViews>
  <sheetFormatPr baseColWidth="10" defaultRowHeight="12.75"/>
  <cols>
    <col min="1" max="1" width="27.5703125" customWidth="1"/>
    <col min="2" max="2" width="20.7109375" customWidth="1"/>
    <col min="3" max="3" width="18.570312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64" customWidth="1"/>
    <col min="8" max="8" width="8.140625" style="26" customWidth="1"/>
    <col min="9" max="9" width="8.140625" customWidth="1"/>
    <col min="10" max="10" width="7.42578125" customWidth="1"/>
    <col min="11" max="11" width="8.7109375" style="132" customWidth="1"/>
    <col min="12" max="12" width="9" customWidth="1"/>
    <col min="13" max="13" width="8.7109375" customWidth="1"/>
    <col min="14" max="14" width="8.7109375" style="94" customWidth="1"/>
    <col min="15" max="15" width="7.42578125" customWidth="1"/>
    <col min="16" max="16" width="9.85546875" customWidth="1"/>
    <col min="17" max="17" width="8.140625" customWidth="1"/>
    <col min="18" max="18" width="9.42578125" customWidth="1"/>
    <col min="19" max="19" width="7.85546875" customWidth="1"/>
    <col min="20" max="27" width="7.7109375" hidden="1" customWidth="1"/>
    <col min="28" max="28" width="9.7109375" hidden="1" customWidth="1"/>
    <col min="29" max="30" width="11.42578125" hidden="1" customWidth="1"/>
    <col min="31" max="31" width="9.28515625" customWidth="1"/>
    <col min="32" max="32" width="9.42578125" customWidth="1"/>
    <col min="33" max="33" width="9.140625" customWidth="1"/>
    <col min="34" max="34" width="8.7109375" customWidth="1"/>
    <col min="35" max="37" width="10.7109375" hidden="1" customWidth="1"/>
    <col min="38" max="38" width="8" hidden="1" customWidth="1"/>
    <col min="39" max="39" width="7.7109375" customWidth="1"/>
    <col min="40" max="41" width="10.7109375" hidden="1" customWidth="1"/>
    <col min="42" max="42" width="9.5703125" customWidth="1"/>
    <col min="43" max="43" width="10.7109375" style="82" customWidth="1"/>
  </cols>
  <sheetData>
    <row r="1" spans="1:196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6"/>
    </row>
    <row r="2" spans="1:196">
      <c r="A2" s="112"/>
      <c r="B2" s="117" t="s">
        <v>172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6"/>
    </row>
    <row r="3" spans="1:196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6"/>
    </row>
    <row r="4" spans="1:196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6"/>
    </row>
    <row r="5" spans="1:196">
      <c r="A5" s="112"/>
      <c r="B5" s="119" t="s">
        <v>202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6"/>
    </row>
    <row r="6" spans="1:196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6"/>
    </row>
    <row r="7" spans="1:196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6"/>
    </row>
    <row r="8" spans="1:196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  <c r="AQ8" s="81"/>
    </row>
    <row r="9" spans="1:196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206</v>
      </c>
      <c r="R9" s="338"/>
      <c r="S9" s="338"/>
      <c r="T9" s="48"/>
      <c r="AQ9" s="81"/>
    </row>
    <row r="10" spans="1:196" ht="20.25" customHeight="1">
      <c r="Q10" s="338"/>
      <c r="R10" s="338"/>
      <c r="S10" s="338"/>
    </row>
    <row r="11" spans="1:196" ht="63.75">
      <c r="A11" s="339" t="s">
        <v>72</v>
      </c>
      <c r="B11" s="339" t="s">
        <v>0</v>
      </c>
      <c r="C11" s="189" t="s">
        <v>188</v>
      </c>
      <c r="D11" s="189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220" t="s">
        <v>219</v>
      </c>
      <c r="AH11" s="220" t="s">
        <v>216</v>
      </c>
      <c r="AI11" s="30" t="s">
        <v>8</v>
      </c>
      <c r="AJ11" s="30" t="s">
        <v>9</v>
      </c>
      <c r="AK11" s="30" t="s">
        <v>10</v>
      </c>
      <c r="AL11" s="30" t="s">
        <v>11</v>
      </c>
      <c r="AM11" s="30" t="s">
        <v>12</v>
      </c>
      <c r="AN11" s="30" t="s">
        <v>13</v>
      </c>
      <c r="AO11" s="30" t="s">
        <v>14</v>
      </c>
      <c r="AP11" s="30" t="s">
        <v>15</v>
      </c>
      <c r="AQ11" s="83" t="s">
        <v>79</v>
      </c>
    </row>
    <row r="12" spans="1:196" ht="25.5" customHeight="1">
      <c r="A12" s="340"/>
      <c r="B12" s="340"/>
      <c r="C12" s="183" t="s">
        <v>202</v>
      </c>
      <c r="D12" s="190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84" t="s">
        <v>80</v>
      </c>
    </row>
    <row r="13" spans="1:196" s="24" customFormat="1">
      <c r="A13" s="181" t="s">
        <v>81</v>
      </c>
      <c r="B13" s="181" t="s">
        <v>111</v>
      </c>
      <c r="C13" s="55"/>
      <c r="D13" s="68"/>
      <c r="E13" s="191"/>
      <c r="F13" s="192"/>
      <c r="G13" s="11"/>
      <c r="H13" s="57"/>
      <c r="I13" s="68"/>
      <c r="J13" s="68"/>
      <c r="K13" s="135"/>
      <c r="L13" s="66"/>
      <c r="M13" s="67"/>
      <c r="N13" s="99"/>
      <c r="O13" s="67"/>
      <c r="P13" s="65"/>
      <c r="Q13" s="68"/>
      <c r="R13" s="65"/>
      <c r="S13" s="6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87"/>
    </row>
    <row r="14" spans="1:196">
      <c r="A14" s="181" t="s">
        <v>103</v>
      </c>
      <c r="B14" s="121"/>
      <c r="C14" s="193"/>
      <c r="D14" s="147"/>
      <c r="E14" s="147"/>
      <c r="F14" s="174"/>
      <c r="G14" s="11"/>
      <c r="H14" s="194"/>
      <c r="I14" s="12"/>
      <c r="J14" s="12"/>
      <c r="K14" s="11"/>
      <c r="L14" s="75"/>
      <c r="M14" s="76"/>
      <c r="N14" s="101"/>
      <c r="O14" s="76"/>
      <c r="P14" s="74"/>
      <c r="Q14" s="12"/>
      <c r="R14" s="157">
        <v>3232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>
        <v>1263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>
        <v>1241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</row>
    <row r="15" spans="1:196" s="24" customFormat="1">
      <c r="A15" s="51" t="s">
        <v>156</v>
      </c>
      <c r="B15" s="51" t="s">
        <v>44</v>
      </c>
      <c r="C15" s="51" t="s">
        <v>203</v>
      </c>
      <c r="D15" s="72">
        <v>10</v>
      </c>
      <c r="E15" s="197">
        <v>0.1</v>
      </c>
      <c r="F15" s="198">
        <v>32509</v>
      </c>
      <c r="G15" s="199">
        <v>1250</v>
      </c>
      <c r="H15" s="54">
        <v>288</v>
      </c>
      <c r="I15" s="72">
        <v>120</v>
      </c>
      <c r="J15" s="72">
        <f t="shared" ref="J15" si="0">I15-H15</f>
        <v>-168</v>
      </c>
      <c r="K15" s="134">
        <f>((G15*E15)/12)*H15</f>
        <v>3000</v>
      </c>
      <c r="L15" s="70">
        <f t="shared" ref="L15" si="1">G15-K15</f>
        <v>-1750</v>
      </c>
      <c r="M15" s="69">
        <v>115.958</v>
      </c>
      <c r="N15" s="98">
        <v>12.256</v>
      </c>
      <c r="O15" s="69">
        <v>45.03</v>
      </c>
      <c r="P15" s="71">
        <f t="shared" ref="P15" si="2">L15*O15</f>
        <v>-78802.5</v>
      </c>
      <c r="Q15" s="72">
        <v>120</v>
      </c>
      <c r="R15" s="71">
        <f>G15/Q15*S15</f>
        <v>250</v>
      </c>
      <c r="S15" s="72">
        <v>24</v>
      </c>
      <c r="T15" s="71">
        <f>R15/S15</f>
        <v>10.416666666666666</v>
      </c>
      <c r="U15" s="71">
        <f t="shared" ref="U15" si="3">R15/S15</f>
        <v>10.416666666666666</v>
      </c>
      <c r="V15" s="71">
        <f t="shared" ref="V15" si="4">R15/S15</f>
        <v>10.416666666666666</v>
      </c>
      <c r="W15" s="71">
        <f t="shared" ref="W15" si="5">R15/S15</f>
        <v>10.416666666666666</v>
      </c>
      <c r="X15" s="71">
        <f t="shared" ref="X15" si="6">R15/S15</f>
        <v>10.416666666666666</v>
      </c>
      <c r="Y15" s="71">
        <f t="shared" ref="Y15" si="7">R15/S15</f>
        <v>10.416666666666666</v>
      </c>
      <c r="Z15" s="71">
        <v>10.42</v>
      </c>
      <c r="AA15" s="71">
        <v>10.42</v>
      </c>
      <c r="AB15" s="71">
        <v>10.42</v>
      </c>
      <c r="AC15" s="71">
        <v>10.42</v>
      </c>
      <c r="AD15" s="71">
        <v>10.42</v>
      </c>
      <c r="AE15" s="71">
        <v>10.42</v>
      </c>
      <c r="AF15" s="71">
        <f>SUM(T15:AE15)</f>
        <v>125.02</v>
      </c>
      <c r="AG15" s="71">
        <v>124.98</v>
      </c>
      <c r="AH15" s="71">
        <f>AE15*5</f>
        <v>52.1</v>
      </c>
      <c r="AI15" s="71">
        <v>10.42</v>
      </c>
      <c r="AJ15" s="71">
        <v>10.42</v>
      </c>
      <c r="AK15" s="71">
        <v>10.42</v>
      </c>
      <c r="AL15" s="71">
        <v>10.42</v>
      </c>
      <c r="AM15" s="71">
        <v>10.42</v>
      </c>
      <c r="AN15" s="71"/>
      <c r="AO15" s="71"/>
      <c r="AP15" s="71">
        <f>SUM(AH15:AO15)</f>
        <v>104.2</v>
      </c>
      <c r="AQ15" s="86">
        <f>AG15-AP15</f>
        <v>20.78</v>
      </c>
    </row>
    <row r="16" spans="1:196">
      <c r="C16" s="24"/>
      <c r="D16" s="47"/>
      <c r="E16" s="47"/>
      <c r="F16" s="46"/>
      <c r="G16" s="163"/>
      <c r="H16" s="47"/>
      <c r="I16" s="24"/>
      <c r="J16" s="24"/>
      <c r="K16" s="131"/>
      <c r="L16" s="24"/>
      <c r="M16" s="24"/>
      <c r="N16" s="18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88"/>
      <c r="AF16" s="227"/>
      <c r="AG16" s="185"/>
      <c r="AH16" s="227"/>
      <c r="AI16" s="227">
        <f>SUM(AI15:AI15)</f>
        <v>10.42</v>
      </c>
      <c r="AJ16" s="227"/>
      <c r="AK16" s="227"/>
      <c r="AL16" s="227"/>
      <c r="AM16" s="227">
        <f t="shared" ref="AL16:AQ16" si="8">SUM(AM15:AM15)</f>
        <v>10.42</v>
      </c>
      <c r="AN16" s="227">
        <f t="shared" si="8"/>
        <v>0</v>
      </c>
      <c r="AO16" s="227">
        <f t="shared" si="8"/>
        <v>0</v>
      </c>
      <c r="AP16" s="185">
        <f>SUM(AP15)</f>
        <v>104.2</v>
      </c>
      <c r="AQ16" s="185">
        <f t="shared" si="8"/>
        <v>20.78</v>
      </c>
    </row>
    <row r="17" spans="1:43">
      <c r="C17" s="24"/>
      <c r="D17" s="47"/>
      <c r="E17" s="47"/>
      <c r="F17" s="46"/>
      <c r="G17" s="163"/>
      <c r="H17" s="47"/>
      <c r="I17" s="24"/>
      <c r="J17" s="24"/>
      <c r="K17" s="131"/>
      <c r="L17" s="24"/>
      <c r="M17" s="24"/>
      <c r="N17" s="18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81"/>
    </row>
    <row r="18" spans="1:43">
      <c r="A18" s="146" t="s">
        <v>178</v>
      </c>
      <c r="B18" s="107"/>
      <c r="C18" s="107"/>
      <c r="D18" s="108"/>
      <c r="E18" s="108"/>
      <c r="F18" s="109"/>
      <c r="G18" s="166"/>
      <c r="H18" s="108"/>
      <c r="I18" s="107"/>
      <c r="J18" s="107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rintOptions horizontalCentered="1"/>
  <pageMargins left="0.59055118110236227" right="0.19685039370078741" top="0.39370078740157483" bottom="0.39370078740157483" header="0.31496062992125984" footer="0.31496062992125984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S44"/>
  <sheetViews>
    <sheetView topLeftCell="I7" zoomScale="115" zoomScaleNormal="115" workbookViewId="0">
      <selection activeCell="AL9" sqref="AL9"/>
    </sheetView>
  </sheetViews>
  <sheetFormatPr baseColWidth="10" defaultRowHeight="12.75"/>
  <cols>
    <col min="1" max="1" width="27.5703125" customWidth="1"/>
    <col min="2" max="2" width="35.7109375" customWidth="1"/>
    <col min="3" max="3" width="19.7109375" customWidth="1"/>
    <col min="4" max="4" width="6.7109375" style="26" customWidth="1"/>
    <col min="5" max="5" width="7.42578125" style="26" customWidth="1"/>
    <col min="6" max="6" width="9.5703125" style="27" customWidth="1"/>
    <col min="7" max="7" width="8.42578125" style="164" customWidth="1"/>
    <col min="8" max="8" width="7.5703125" style="26" customWidth="1"/>
    <col min="9" max="9" width="6.140625" customWidth="1"/>
    <col min="10" max="10" width="6.7109375" customWidth="1"/>
    <col min="11" max="11" width="9.140625" style="132" customWidth="1"/>
    <col min="12" max="12" width="8.28515625" customWidth="1"/>
    <col min="13" max="13" width="8.7109375" customWidth="1"/>
    <col min="14" max="14" width="7.7109375" style="94" customWidth="1"/>
    <col min="15" max="15" width="7.42578125" customWidth="1"/>
    <col min="16" max="16" width="9.7109375" customWidth="1"/>
    <col min="17" max="17" width="6.28515625" customWidth="1"/>
    <col min="18" max="18" width="8.5703125" customWidth="1"/>
    <col min="19" max="19" width="8" customWidth="1"/>
    <col min="20" max="29" width="7.7109375" hidden="1" customWidth="1"/>
    <col min="30" max="31" width="11.42578125" hidden="1" customWidth="1"/>
    <col min="32" max="32" width="8.42578125" customWidth="1"/>
    <col min="33" max="33" width="9" customWidth="1"/>
    <col min="34" max="34" width="8" hidden="1" customWidth="1"/>
    <col min="35" max="35" width="8.42578125" hidden="1" customWidth="1"/>
    <col min="36" max="36" width="8.85546875" hidden="1" customWidth="1"/>
    <col min="37" max="37" width="9.140625" hidden="1" customWidth="1"/>
    <col min="38" max="38" width="9.85546875" customWidth="1"/>
    <col min="39" max="41" width="10.7109375" hidden="1" customWidth="1"/>
    <col min="42" max="42" width="8.42578125" hidden="1" customWidth="1"/>
    <col min="43" max="43" width="8.5703125" customWidth="1"/>
    <col min="44" max="45" width="10.7109375" hidden="1" customWidth="1"/>
    <col min="46" max="47" width="10" customWidth="1"/>
    <col min="48" max="48" width="11.42578125" customWidth="1"/>
  </cols>
  <sheetData>
    <row r="1" spans="1:201">
      <c r="A1" s="112"/>
      <c r="B1" s="117" t="s">
        <v>27</v>
      </c>
      <c r="C1" s="112"/>
      <c r="D1" s="113"/>
      <c r="E1" s="113"/>
      <c r="F1" s="111"/>
      <c r="G1" s="161"/>
      <c r="H1" s="113"/>
      <c r="I1" s="114"/>
      <c r="J1" s="114"/>
      <c r="K1" s="129"/>
      <c r="L1" s="114"/>
      <c r="M1" s="114"/>
      <c r="N1" s="115"/>
      <c r="O1" s="114"/>
      <c r="P1" s="114"/>
      <c r="Q1" s="114"/>
      <c r="R1" s="114"/>
      <c r="S1" s="114"/>
      <c r="T1" s="114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4" t="s">
        <v>171</v>
      </c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</row>
    <row r="2" spans="1:201">
      <c r="A2" s="112"/>
      <c r="B2" s="117" t="s">
        <v>172</v>
      </c>
      <c r="C2" s="112"/>
      <c r="D2" s="113"/>
      <c r="E2" s="113"/>
      <c r="F2" s="111"/>
      <c r="G2" s="161"/>
      <c r="H2" s="113"/>
      <c r="I2" s="114"/>
      <c r="J2" s="114"/>
      <c r="K2" s="129"/>
      <c r="L2" s="114"/>
      <c r="M2" s="114"/>
      <c r="N2" s="115"/>
      <c r="O2" s="114"/>
      <c r="P2" s="114"/>
      <c r="Q2" s="114"/>
      <c r="R2" s="114"/>
      <c r="S2" s="114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201">
      <c r="A3" s="112"/>
      <c r="B3" s="112"/>
      <c r="C3" s="117"/>
      <c r="D3" s="118"/>
      <c r="E3" s="113"/>
      <c r="F3" s="117"/>
      <c r="G3" s="162"/>
      <c r="H3" s="154"/>
      <c r="I3" s="114"/>
      <c r="J3" s="114"/>
      <c r="K3" s="130"/>
      <c r="L3" s="114"/>
      <c r="M3" s="114"/>
      <c r="N3" s="115"/>
      <c r="O3" s="114"/>
      <c r="P3" s="114"/>
      <c r="Q3" s="114"/>
      <c r="R3" s="114"/>
      <c r="S3" s="114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</row>
    <row r="4" spans="1:201">
      <c r="A4" s="112"/>
      <c r="B4" s="112" t="s">
        <v>168</v>
      </c>
      <c r="C4" s="117"/>
      <c r="D4" s="118"/>
      <c r="E4" s="113"/>
      <c r="F4" s="117"/>
      <c r="G4" s="162"/>
      <c r="H4" s="154"/>
      <c r="I4" s="114"/>
      <c r="J4" s="114"/>
      <c r="K4" s="130"/>
      <c r="L4" s="114"/>
      <c r="M4" s="114"/>
      <c r="N4" s="115"/>
      <c r="O4" s="114"/>
      <c r="P4" s="114"/>
      <c r="Q4" s="114"/>
      <c r="R4" s="114"/>
      <c r="S4" s="114"/>
      <c r="T4" s="114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</row>
    <row r="5" spans="1:201">
      <c r="A5" s="112"/>
      <c r="B5" s="119" t="s">
        <v>204</v>
      </c>
      <c r="C5" s="112"/>
      <c r="D5" s="113"/>
      <c r="E5" s="113"/>
      <c r="F5" s="111"/>
      <c r="G5" s="161"/>
      <c r="H5" s="113"/>
      <c r="I5" s="114"/>
      <c r="J5" s="114"/>
      <c r="K5" s="129"/>
      <c r="L5" s="114"/>
      <c r="M5" s="114"/>
      <c r="N5" s="115"/>
      <c r="O5" s="114"/>
      <c r="P5" s="114"/>
      <c r="Q5" s="114"/>
      <c r="R5" s="114"/>
      <c r="S5" s="114"/>
      <c r="T5" s="114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</row>
    <row r="6" spans="1:201">
      <c r="A6" s="112"/>
      <c r="B6" s="112" t="s">
        <v>170</v>
      </c>
      <c r="C6" s="112"/>
      <c r="D6" s="113"/>
      <c r="E6" s="113"/>
      <c r="F6" s="111"/>
      <c r="G6" s="161"/>
      <c r="H6" s="113"/>
      <c r="I6" s="114"/>
      <c r="J6" s="114"/>
      <c r="K6" s="129"/>
      <c r="L6" s="114"/>
      <c r="M6" s="114"/>
      <c r="N6" s="115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spans="1:201">
      <c r="A7" s="112"/>
      <c r="B7" s="112"/>
      <c r="C7" s="112"/>
      <c r="D7" s="113"/>
      <c r="E7" s="113"/>
      <c r="F7" s="111"/>
      <c r="G7" s="161"/>
      <c r="H7" s="113"/>
      <c r="I7" s="114"/>
      <c r="J7" s="114"/>
      <c r="K7" s="129"/>
      <c r="L7" s="114"/>
      <c r="M7" s="114"/>
      <c r="N7" s="115"/>
      <c r="O7" s="114"/>
      <c r="P7" s="114"/>
      <c r="Q7" s="114"/>
      <c r="R7" s="114"/>
      <c r="S7" s="114"/>
      <c r="T7" s="114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</row>
    <row r="8" spans="1:201" s="24" customFormat="1">
      <c r="D8" s="47"/>
      <c r="E8" s="47"/>
      <c r="F8" s="46"/>
      <c r="G8" s="163"/>
      <c r="H8" s="47"/>
      <c r="I8" s="48"/>
      <c r="J8" s="48"/>
      <c r="K8" s="131"/>
      <c r="L8" s="48"/>
      <c r="M8" s="48"/>
      <c r="N8" s="93"/>
      <c r="O8" s="48"/>
      <c r="P8" s="48"/>
      <c r="Q8" s="48"/>
      <c r="R8" s="48"/>
      <c r="S8" s="48"/>
      <c r="T8" s="48"/>
    </row>
    <row r="9" spans="1:201" s="24" customFormat="1" ht="18.75" customHeight="1">
      <c r="D9" s="47"/>
      <c r="E9" s="47"/>
      <c r="F9" s="46"/>
      <c r="G9" s="163"/>
      <c r="H9" s="47"/>
      <c r="K9" s="131"/>
      <c r="L9" s="48"/>
      <c r="M9" s="48"/>
      <c r="N9" s="93"/>
      <c r="O9" s="48"/>
      <c r="P9" s="48"/>
      <c r="Q9" s="338" t="s">
        <v>184</v>
      </c>
      <c r="R9" s="338"/>
      <c r="S9" s="338"/>
      <c r="T9" s="48"/>
    </row>
    <row r="10" spans="1:201" ht="20.25" customHeight="1">
      <c r="Q10" s="338"/>
      <c r="R10" s="338"/>
      <c r="S10" s="338"/>
    </row>
    <row r="11" spans="1:201" ht="63.75">
      <c r="A11" s="339" t="s">
        <v>72</v>
      </c>
      <c r="B11" s="339" t="s">
        <v>0</v>
      </c>
      <c r="C11" s="189" t="s">
        <v>188</v>
      </c>
      <c r="D11" s="189" t="s">
        <v>165</v>
      </c>
      <c r="E11" s="343" t="s">
        <v>70</v>
      </c>
      <c r="F11" s="339" t="s">
        <v>71</v>
      </c>
      <c r="G11" s="341" t="s">
        <v>1</v>
      </c>
      <c r="H11" s="343" t="s">
        <v>29</v>
      </c>
      <c r="I11" s="31" t="s">
        <v>99</v>
      </c>
      <c r="J11" s="104" t="s">
        <v>166</v>
      </c>
      <c r="K11" s="341" t="s">
        <v>78</v>
      </c>
      <c r="L11" s="30" t="s">
        <v>2</v>
      </c>
      <c r="M11" s="30" t="s">
        <v>16</v>
      </c>
      <c r="N11" s="95" t="s">
        <v>16</v>
      </c>
      <c r="O11" s="30" t="s">
        <v>17</v>
      </c>
      <c r="P11" s="30" t="s">
        <v>18</v>
      </c>
      <c r="Q11" s="31" t="s">
        <v>99</v>
      </c>
      <c r="R11" s="30" t="s">
        <v>176</v>
      </c>
      <c r="S11" s="31" t="s">
        <v>99</v>
      </c>
      <c r="T11" s="30" t="s">
        <v>3</v>
      </c>
      <c r="U11" s="30" t="s">
        <v>4</v>
      </c>
      <c r="V11" s="30" t="s">
        <v>5</v>
      </c>
      <c r="W11" s="30" t="s">
        <v>6</v>
      </c>
      <c r="X11" s="30" t="s">
        <v>7</v>
      </c>
      <c r="Y11" s="30" t="s">
        <v>8</v>
      </c>
      <c r="Z11" s="30" t="s">
        <v>9</v>
      </c>
      <c r="AA11" s="30" t="s">
        <v>10</v>
      </c>
      <c r="AB11" s="30" t="s">
        <v>11</v>
      </c>
      <c r="AC11" s="30" t="s">
        <v>12</v>
      </c>
      <c r="AD11" s="30" t="s">
        <v>13</v>
      </c>
      <c r="AE11" s="30" t="s">
        <v>14</v>
      </c>
      <c r="AF11" s="30" t="s">
        <v>15</v>
      </c>
      <c r="AG11" s="336" t="s">
        <v>290</v>
      </c>
      <c r="AH11" s="30" t="s">
        <v>3</v>
      </c>
      <c r="AI11" s="30" t="s">
        <v>4</v>
      </c>
      <c r="AJ11" s="30" t="s">
        <v>5</v>
      </c>
      <c r="AK11" s="30" t="s">
        <v>6</v>
      </c>
      <c r="AL11" s="336" t="s">
        <v>215</v>
      </c>
      <c r="AM11" s="30" t="s">
        <v>8</v>
      </c>
      <c r="AN11" s="30" t="s">
        <v>9</v>
      </c>
      <c r="AO11" s="30" t="s">
        <v>10</v>
      </c>
      <c r="AP11" s="30" t="s">
        <v>11</v>
      </c>
      <c r="AQ11" s="30" t="s">
        <v>12</v>
      </c>
      <c r="AR11" s="30" t="s">
        <v>13</v>
      </c>
      <c r="AS11" s="30" t="s">
        <v>14</v>
      </c>
      <c r="AT11" s="219" t="s">
        <v>209</v>
      </c>
      <c r="AU11" s="219" t="s">
        <v>208</v>
      </c>
    </row>
    <row r="12" spans="1:201" ht="31.5" customHeight="1">
      <c r="A12" s="340"/>
      <c r="B12" s="340"/>
      <c r="C12" s="183" t="s">
        <v>204</v>
      </c>
      <c r="D12" s="190"/>
      <c r="E12" s="344"/>
      <c r="F12" s="340" t="s">
        <v>19</v>
      </c>
      <c r="G12" s="342"/>
      <c r="H12" s="344"/>
      <c r="I12" s="32" t="s">
        <v>100</v>
      </c>
      <c r="J12" s="32" t="s">
        <v>100</v>
      </c>
      <c r="K12" s="342">
        <v>41639</v>
      </c>
      <c r="L12" s="32" t="s">
        <v>20</v>
      </c>
      <c r="M12" s="32" t="s">
        <v>21</v>
      </c>
      <c r="N12" s="96" t="s">
        <v>22</v>
      </c>
      <c r="O12" s="32" t="s">
        <v>23</v>
      </c>
      <c r="P12" s="32" t="s">
        <v>24</v>
      </c>
      <c r="Q12" s="32" t="s">
        <v>100</v>
      </c>
      <c r="R12" s="32"/>
      <c r="S12" s="49" t="s">
        <v>163</v>
      </c>
      <c r="T12" s="32">
        <v>2014</v>
      </c>
      <c r="U12" s="32">
        <v>2014</v>
      </c>
      <c r="V12" s="32">
        <v>2014</v>
      </c>
      <c r="W12" s="32">
        <v>2014</v>
      </c>
      <c r="X12" s="32">
        <v>2014</v>
      </c>
      <c r="Y12" s="32">
        <v>2014</v>
      </c>
      <c r="Z12" s="32">
        <v>2014</v>
      </c>
      <c r="AA12" s="32">
        <v>2014</v>
      </c>
      <c r="AB12" s="32">
        <v>2014</v>
      </c>
      <c r="AC12" s="32">
        <v>2014</v>
      </c>
      <c r="AD12" s="32">
        <v>2014</v>
      </c>
      <c r="AE12" s="32">
        <v>2014</v>
      </c>
      <c r="AF12" s="32">
        <v>2014</v>
      </c>
      <c r="AG12" s="32">
        <v>2015</v>
      </c>
      <c r="AH12" s="32">
        <v>2015</v>
      </c>
      <c r="AI12" s="32">
        <v>2015</v>
      </c>
      <c r="AJ12" s="32">
        <v>2015</v>
      </c>
      <c r="AK12" s="32">
        <v>2015</v>
      </c>
      <c r="AL12" s="32">
        <v>2015</v>
      </c>
      <c r="AM12" s="32">
        <v>2015</v>
      </c>
      <c r="AN12" s="32">
        <v>2015</v>
      </c>
      <c r="AO12" s="32">
        <v>2015</v>
      </c>
      <c r="AP12" s="32">
        <v>2015</v>
      </c>
      <c r="AQ12" s="32">
        <v>2015</v>
      </c>
      <c r="AR12" s="32">
        <v>2015</v>
      </c>
      <c r="AS12" s="32">
        <v>2015</v>
      </c>
      <c r="AT12" s="32">
        <v>2015</v>
      </c>
      <c r="AU12" s="32">
        <v>2015</v>
      </c>
    </row>
    <row r="13" spans="1:201" s="24" customFormat="1" ht="13.5">
      <c r="A13" s="37"/>
      <c r="B13" s="16"/>
      <c r="C13" s="55"/>
      <c r="D13" s="68"/>
      <c r="E13" s="191"/>
      <c r="F13" s="192"/>
      <c r="G13" s="11"/>
      <c r="H13" s="57"/>
      <c r="I13" s="68"/>
      <c r="J13" s="68"/>
      <c r="K13" s="135"/>
      <c r="L13" s="66"/>
      <c r="M13" s="67"/>
      <c r="N13" s="99"/>
      <c r="O13" s="67"/>
      <c r="P13" s="65"/>
      <c r="Q13" s="68"/>
      <c r="R13" s="65"/>
      <c r="S13" s="68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"/>
      <c r="AU13" s="3"/>
    </row>
    <row r="14" spans="1:201">
      <c r="A14" s="181" t="s">
        <v>81</v>
      </c>
      <c r="B14" s="181" t="s">
        <v>25</v>
      </c>
      <c r="C14" s="193"/>
      <c r="D14" s="147"/>
      <c r="E14" s="147"/>
      <c r="F14" s="174"/>
      <c r="G14" s="11"/>
      <c r="H14" s="194"/>
      <c r="I14" s="12"/>
      <c r="J14" s="12"/>
      <c r="K14" s="11"/>
      <c r="L14" s="75"/>
      <c r="M14" s="76"/>
      <c r="N14" s="101"/>
      <c r="O14" s="76"/>
      <c r="P14" s="74"/>
      <c r="Q14" s="12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49"/>
      <c r="AU14" s="149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</row>
    <row r="15" spans="1:201" s="24" customFormat="1">
      <c r="A15" s="181" t="s">
        <v>82</v>
      </c>
      <c r="B15" s="202"/>
      <c r="C15" s="55"/>
      <c r="D15" s="68"/>
      <c r="E15" s="195"/>
      <c r="F15" s="192"/>
      <c r="G15" s="196"/>
      <c r="H15" s="57"/>
      <c r="I15" s="68"/>
      <c r="J15" s="68"/>
      <c r="K15" s="135"/>
      <c r="L15" s="66"/>
      <c r="M15" s="67"/>
      <c r="N15" s="99"/>
      <c r="O15" s="67"/>
      <c r="P15" s="65"/>
      <c r="Q15" s="68"/>
      <c r="R15" s="157">
        <v>3232</v>
      </c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>
        <v>1263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65"/>
      <c r="AU15" s="65"/>
    </row>
    <row r="16" spans="1:201" s="24" customFormat="1">
      <c r="A16" s="205" t="s">
        <v>153</v>
      </c>
      <c r="B16" s="122" t="s">
        <v>138</v>
      </c>
      <c r="C16" s="51" t="s">
        <v>205</v>
      </c>
      <c r="D16" s="72">
        <v>3</v>
      </c>
      <c r="E16" s="203">
        <v>0.33329999999999999</v>
      </c>
      <c r="F16" s="198">
        <v>36526</v>
      </c>
      <c r="G16" s="199">
        <v>100</v>
      </c>
      <c r="H16" s="54">
        <v>168</v>
      </c>
      <c r="I16" s="72">
        <v>36</v>
      </c>
      <c r="J16" s="72">
        <f t="shared" ref="J16:J29" si="0">I16-H16</f>
        <v>-132</v>
      </c>
      <c r="K16" s="134">
        <f>((G16*E16)/12)*H16</f>
        <v>466.62</v>
      </c>
      <c r="L16" s="70">
        <f t="shared" ref="L16:L18" si="1">G16-K16</f>
        <v>-366.62</v>
      </c>
      <c r="M16" s="69">
        <v>115.958</v>
      </c>
      <c r="N16" s="98">
        <v>86.73</v>
      </c>
      <c r="O16" s="69">
        <v>45.03</v>
      </c>
      <c r="P16" s="71">
        <f t="shared" ref="P16:P19" si="2">L16*O16</f>
        <v>-16508.8986</v>
      </c>
      <c r="Q16" s="72">
        <v>120</v>
      </c>
      <c r="R16" s="71">
        <f t="shared" ref="R16:R21" si="3">G16/Q16*S16</f>
        <v>20</v>
      </c>
      <c r="S16" s="72">
        <v>24</v>
      </c>
      <c r="T16" s="71">
        <f t="shared" ref="T16:T21" si="4">R16/S16</f>
        <v>0.83333333333333337</v>
      </c>
      <c r="U16" s="71">
        <f t="shared" ref="U16:U21" si="5">R16/S16</f>
        <v>0.83333333333333337</v>
      </c>
      <c r="V16" s="71">
        <f t="shared" ref="V16:V21" si="6">R16/S16</f>
        <v>0.83333333333333337</v>
      </c>
      <c r="W16" s="71">
        <f t="shared" ref="W16:W21" si="7">R16/S16</f>
        <v>0.83333333333333337</v>
      </c>
      <c r="X16" s="71">
        <f t="shared" ref="X16:X21" si="8">R16/S16</f>
        <v>0.83333333333333337</v>
      </c>
      <c r="Y16" s="71">
        <f t="shared" ref="Y16:Y21" si="9">R16/S16</f>
        <v>0.83333333333333337</v>
      </c>
      <c r="Z16" s="71">
        <v>0.83</v>
      </c>
      <c r="AA16" s="71">
        <v>0.83</v>
      </c>
      <c r="AB16" s="71">
        <v>0.83</v>
      </c>
      <c r="AC16" s="71">
        <v>0.83</v>
      </c>
      <c r="AD16" s="71">
        <v>0.83</v>
      </c>
      <c r="AE16" s="71">
        <v>0.83</v>
      </c>
      <c r="AF16" s="71">
        <f t="shared" ref="AF16:AF21" si="10">SUM(T16:AE16)</f>
        <v>9.98</v>
      </c>
      <c r="AG16" s="71">
        <v>10.02</v>
      </c>
      <c r="AH16" s="71">
        <v>0.83</v>
      </c>
      <c r="AI16" s="71">
        <v>0.83</v>
      </c>
      <c r="AJ16" s="71">
        <v>0.83</v>
      </c>
      <c r="AK16" s="71">
        <v>0.83</v>
      </c>
      <c r="AL16" s="71">
        <v>4.1500000000000004</v>
      </c>
      <c r="AM16" s="71">
        <v>4.87</v>
      </c>
      <c r="AN16" s="71">
        <v>4.87</v>
      </c>
      <c r="AO16" s="71">
        <v>4.87</v>
      </c>
      <c r="AP16" s="71">
        <v>0</v>
      </c>
      <c r="AQ16" s="71">
        <v>0</v>
      </c>
      <c r="AR16" s="71"/>
      <c r="AS16" s="71"/>
      <c r="AT16" s="71">
        <f t="shared" ref="AT16:AT21" si="11">SUM(AL16:AS16)</f>
        <v>18.760000000000002</v>
      </c>
      <c r="AU16" s="71">
        <v>1</v>
      </c>
    </row>
    <row r="17" spans="1:48" s="24" customFormat="1">
      <c r="A17" s="205" t="s">
        <v>153</v>
      </c>
      <c r="B17" s="122" t="s">
        <v>139</v>
      </c>
      <c r="C17" s="51" t="s">
        <v>205</v>
      </c>
      <c r="D17" s="72">
        <v>3</v>
      </c>
      <c r="E17" s="203">
        <v>0.33329999999999999</v>
      </c>
      <c r="F17" s="198">
        <v>36892</v>
      </c>
      <c r="G17" s="199">
        <v>269.74</v>
      </c>
      <c r="H17" s="54">
        <v>156</v>
      </c>
      <c r="I17" s="72">
        <v>36</v>
      </c>
      <c r="J17" s="72">
        <f t="shared" si="0"/>
        <v>-120</v>
      </c>
      <c r="K17" s="134">
        <f>((G17*E17)/12)*H17</f>
        <v>1168.7564460000001</v>
      </c>
      <c r="L17" s="70">
        <f t="shared" si="1"/>
        <v>-899.01644600000009</v>
      </c>
      <c r="M17" s="69">
        <v>115.958</v>
      </c>
      <c r="N17" s="98">
        <v>93.765000000000001</v>
      </c>
      <c r="O17" s="69">
        <v>45.03</v>
      </c>
      <c r="P17" s="71">
        <f t="shared" si="2"/>
        <v>-40482.710563380002</v>
      </c>
      <c r="Q17" s="72">
        <v>120</v>
      </c>
      <c r="R17" s="71">
        <f t="shared" si="3"/>
        <v>53.948</v>
      </c>
      <c r="S17" s="72">
        <v>24</v>
      </c>
      <c r="T17" s="71">
        <f t="shared" si="4"/>
        <v>2.2478333333333333</v>
      </c>
      <c r="U17" s="71">
        <f t="shared" si="5"/>
        <v>2.2478333333333333</v>
      </c>
      <c r="V17" s="71">
        <f t="shared" si="6"/>
        <v>2.2478333333333333</v>
      </c>
      <c r="W17" s="71">
        <f t="shared" si="7"/>
        <v>2.2478333333333333</v>
      </c>
      <c r="X17" s="71">
        <f t="shared" si="8"/>
        <v>2.2478333333333333</v>
      </c>
      <c r="Y17" s="71">
        <f t="shared" si="9"/>
        <v>2.2478333333333333</v>
      </c>
      <c r="Z17" s="71">
        <v>2.25</v>
      </c>
      <c r="AA17" s="71">
        <v>2.25</v>
      </c>
      <c r="AB17" s="71">
        <v>2.25</v>
      </c>
      <c r="AC17" s="71">
        <v>2.25</v>
      </c>
      <c r="AD17" s="71">
        <v>2.25</v>
      </c>
      <c r="AE17" s="71">
        <v>2.25</v>
      </c>
      <c r="AF17" s="71">
        <f t="shared" si="10"/>
        <v>26.986999999999998</v>
      </c>
      <c r="AG17" s="71">
        <v>26.96</v>
      </c>
      <c r="AH17" s="71">
        <v>2.25</v>
      </c>
      <c r="AI17" s="71">
        <v>2.25</v>
      </c>
      <c r="AJ17" s="71">
        <v>2.25</v>
      </c>
      <c r="AK17" s="71">
        <v>2.25</v>
      </c>
      <c r="AL17" s="71">
        <v>11.25</v>
      </c>
      <c r="AM17" s="71">
        <v>14.71</v>
      </c>
      <c r="AN17" s="71">
        <v>14.71</v>
      </c>
      <c r="AO17" s="71">
        <v>14.71</v>
      </c>
      <c r="AP17" s="71">
        <v>0</v>
      </c>
      <c r="AQ17" s="71">
        <v>0</v>
      </c>
      <c r="AR17" s="71"/>
      <c r="AS17" s="71"/>
      <c r="AT17" s="71">
        <f t="shared" si="11"/>
        <v>55.38</v>
      </c>
      <c r="AU17" s="71">
        <v>1</v>
      </c>
    </row>
    <row r="18" spans="1:48" s="24" customFormat="1">
      <c r="A18" s="205" t="s">
        <v>153</v>
      </c>
      <c r="B18" s="122" t="s">
        <v>69</v>
      </c>
      <c r="C18" s="51" t="s">
        <v>205</v>
      </c>
      <c r="D18" s="72">
        <v>3</v>
      </c>
      <c r="E18" s="203">
        <v>0.33329999999999999</v>
      </c>
      <c r="F18" s="198">
        <v>36526</v>
      </c>
      <c r="G18" s="199">
        <v>399</v>
      </c>
      <c r="H18" s="54">
        <v>168</v>
      </c>
      <c r="I18" s="72">
        <v>36</v>
      </c>
      <c r="J18" s="72">
        <f t="shared" si="0"/>
        <v>-132</v>
      </c>
      <c r="K18" s="134">
        <f>((G18*E18)/12)*H18</f>
        <v>1861.8137999999999</v>
      </c>
      <c r="L18" s="70">
        <f t="shared" si="1"/>
        <v>-1462.8137999999999</v>
      </c>
      <c r="M18" s="69">
        <v>115.958</v>
      </c>
      <c r="N18" s="98">
        <v>86.73</v>
      </c>
      <c r="O18" s="69">
        <f t="shared" ref="O18:O21" si="12">M18/N18</f>
        <v>1.3369998846996425</v>
      </c>
      <c r="P18" s="71">
        <f t="shared" si="2"/>
        <v>-1955.7818819370457</v>
      </c>
      <c r="Q18" s="72">
        <v>120</v>
      </c>
      <c r="R18" s="71">
        <f t="shared" si="3"/>
        <v>79.800000000000011</v>
      </c>
      <c r="S18" s="72">
        <v>24</v>
      </c>
      <c r="T18" s="71">
        <f t="shared" si="4"/>
        <v>3.3250000000000006</v>
      </c>
      <c r="U18" s="71">
        <f t="shared" si="5"/>
        <v>3.3250000000000006</v>
      </c>
      <c r="V18" s="71">
        <f t="shared" si="6"/>
        <v>3.3250000000000006</v>
      </c>
      <c r="W18" s="71">
        <f t="shared" si="7"/>
        <v>3.3250000000000006</v>
      </c>
      <c r="X18" s="71">
        <f t="shared" si="8"/>
        <v>3.3250000000000006</v>
      </c>
      <c r="Y18" s="71">
        <f t="shared" si="9"/>
        <v>3.3250000000000006</v>
      </c>
      <c r="Z18" s="71">
        <v>3.33</v>
      </c>
      <c r="AA18" s="71">
        <v>3.33</v>
      </c>
      <c r="AB18" s="71">
        <v>3.33</v>
      </c>
      <c r="AC18" s="71">
        <v>3.33</v>
      </c>
      <c r="AD18" s="71">
        <v>3.33</v>
      </c>
      <c r="AE18" s="71">
        <v>3.33</v>
      </c>
      <c r="AF18" s="71">
        <f t="shared" si="10"/>
        <v>39.929999999999993</v>
      </c>
      <c r="AG18" s="71">
        <v>39.869999999999997</v>
      </c>
      <c r="AH18" s="71">
        <v>3.33</v>
      </c>
      <c r="AI18" s="71">
        <v>3.33</v>
      </c>
      <c r="AJ18" s="71">
        <v>3.33</v>
      </c>
      <c r="AK18" s="71">
        <v>3.33</v>
      </c>
      <c r="AL18" s="71">
        <v>16.649999999999999</v>
      </c>
      <c r="AM18" s="71">
        <v>4.45</v>
      </c>
      <c r="AN18" s="71">
        <v>4.45</v>
      </c>
      <c r="AO18" s="71">
        <v>4.45</v>
      </c>
      <c r="AP18" s="71">
        <v>4.45</v>
      </c>
      <c r="AQ18" s="71">
        <v>4.42</v>
      </c>
      <c r="AR18" s="71"/>
      <c r="AS18" s="71"/>
      <c r="AT18" s="71">
        <f t="shared" si="11"/>
        <v>38.869999999999997</v>
      </c>
      <c r="AU18" s="71">
        <f>AG18-AT18</f>
        <v>1</v>
      </c>
    </row>
    <row r="19" spans="1:48" s="24" customFormat="1">
      <c r="A19" s="205" t="s">
        <v>153</v>
      </c>
      <c r="B19" s="122" t="s">
        <v>140</v>
      </c>
      <c r="C19" s="51" t="s">
        <v>205</v>
      </c>
      <c r="D19" s="72">
        <v>3</v>
      </c>
      <c r="E19" s="203">
        <v>0.33329999999999999</v>
      </c>
      <c r="F19" s="198">
        <v>36526</v>
      </c>
      <c r="G19" s="199">
        <v>120</v>
      </c>
      <c r="H19" s="54">
        <v>168</v>
      </c>
      <c r="I19" s="72">
        <v>36</v>
      </c>
      <c r="J19" s="72">
        <f t="shared" si="0"/>
        <v>-132</v>
      </c>
      <c r="K19" s="134">
        <f t="shared" ref="K19:K21" si="13">((G19*E19)/12)*H19</f>
        <v>559.94399999999996</v>
      </c>
      <c r="L19" s="70">
        <f>G19-K19</f>
        <v>-439.94399999999996</v>
      </c>
      <c r="M19" s="69">
        <v>115.958</v>
      </c>
      <c r="N19" s="98">
        <v>86.73</v>
      </c>
      <c r="O19" s="69">
        <f t="shared" si="12"/>
        <v>1.3369998846996425</v>
      </c>
      <c r="P19" s="71">
        <f t="shared" si="2"/>
        <v>-588.20507727429947</v>
      </c>
      <c r="Q19" s="72">
        <v>120</v>
      </c>
      <c r="R19" s="71">
        <f t="shared" si="3"/>
        <v>24</v>
      </c>
      <c r="S19" s="72">
        <v>24</v>
      </c>
      <c r="T19" s="71">
        <f t="shared" si="4"/>
        <v>1</v>
      </c>
      <c r="U19" s="71">
        <f t="shared" si="5"/>
        <v>1</v>
      </c>
      <c r="V19" s="71">
        <f t="shared" si="6"/>
        <v>1</v>
      </c>
      <c r="W19" s="71">
        <f t="shared" si="7"/>
        <v>1</v>
      </c>
      <c r="X19" s="71">
        <f t="shared" si="8"/>
        <v>1</v>
      </c>
      <c r="Y19" s="71">
        <f t="shared" si="9"/>
        <v>1</v>
      </c>
      <c r="Z19" s="71">
        <v>1</v>
      </c>
      <c r="AA19" s="71">
        <v>1</v>
      </c>
      <c r="AB19" s="71">
        <v>1</v>
      </c>
      <c r="AC19" s="71">
        <v>1</v>
      </c>
      <c r="AD19" s="71">
        <v>1</v>
      </c>
      <c r="AE19" s="71">
        <v>1</v>
      </c>
      <c r="AF19" s="71">
        <f t="shared" si="10"/>
        <v>12</v>
      </c>
      <c r="AG19" s="71">
        <v>12</v>
      </c>
      <c r="AH19" s="71">
        <v>1</v>
      </c>
      <c r="AI19" s="71">
        <v>1</v>
      </c>
      <c r="AJ19" s="71">
        <v>1</v>
      </c>
      <c r="AK19" s="71">
        <v>1</v>
      </c>
      <c r="AL19" s="71">
        <v>5</v>
      </c>
      <c r="AM19" s="71">
        <v>1.34</v>
      </c>
      <c r="AN19" s="71">
        <v>1.34</v>
      </c>
      <c r="AO19" s="71">
        <v>1.34</v>
      </c>
      <c r="AP19" s="71">
        <v>1.34</v>
      </c>
      <c r="AQ19" s="71">
        <v>0.64</v>
      </c>
      <c r="AR19" s="71"/>
      <c r="AS19" s="71"/>
      <c r="AT19" s="71">
        <f t="shared" si="11"/>
        <v>11</v>
      </c>
      <c r="AU19" s="71">
        <f>AG19-AT19</f>
        <v>1</v>
      </c>
    </row>
    <row r="20" spans="1:48" s="24" customFormat="1">
      <c r="A20" s="205" t="s">
        <v>153</v>
      </c>
      <c r="B20" s="122" t="s">
        <v>141</v>
      </c>
      <c r="C20" s="51" t="s">
        <v>205</v>
      </c>
      <c r="D20" s="72">
        <v>3</v>
      </c>
      <c r="E20" s="203">
        <v>0.33329999999999999</v>
      </c>
      <c r="F20" s="198">
        <v>40544</v>
      </c>
      <c r="G20" s="199">
        <v>1750</v>
      </c>
      <c r="H20" s="54">
        <v>36</v>
      </c>
      <c r="I20" s="72">
        <v>36</v>
      </c>
      <c r="J20" s="72">
        <f>I20-H20</f>
        <v>0</v>
      </c>
      <c r="K20" s="134">
        <f>((G20*E20)/12)*H20</f>
        <v>1749.8249999999998</v>
      </c>
      <c r="L20" s="70">
        <f>G20-K20</f>
        <v>0.1750000000001819</v>
      </c>
      <c r="M20" s="69">
        <v>115.958</v>
      </c>
      <c r="N20" s="98">
        <v>100.22799999999999</v>
      </c>
      <c r="O20" s="69">
        <f>M20/N20</f>
        <v>1.1569421718481863</v>
      </c>
      <c r="P20" s="71">
        <f>L20*O20</f>
        <v>0.20246488007364305</v>
      </c>
      <c r="Q20" s="72">
        <v>120</v>
      </c>
      <c r="R20" s="71">
        <f t="shared" si="3"/>
        <v>350</v>
      </c>
      <c r="S20" s="72">
        <v>24</v>
      </c>
      <c r="T20" s="71">
        <f t="shared" si="4"/>
        <v>14.583333333333334</v>
      </c>
      <c r="U20" s="71">
        <f t="shared" si="5"/>
        <v>14.583333333333334</v>
      </c>
      <c r="V20" s="71">
        <f t="shared" si="6"/>
        <v>14.583333333333334</v>
      </c>
      <c r="W20" s="71">
        <f t="shared" si="7"/>
        <v>14.583333333333334</v>
      </c>
      <c r="X20" s="71">
        <f t="shared" si="8"/>
        <v>14.583333333333334</v>
      </c>
      <c r="Y20" s="71">
        <f t="shared" si="9"/>
        <v>14.583333333333334</v>
      </c>
      <c r="Z20" s="71">
        <v>14.58</v>
      </c>
      <c r="AA20" s="71">
        <v>14.58</v>
      </c>
      <c r="AB20" s="71">
        <v>14.58</v>
      </c>
      <c r="AC20" s="71">
        <v>14.58</v>
      </c>
      <c r="AD20" s="71">
        <v>14.58</v>
      </c>
      <c r="AE20" s="71">
        <v>14.58</v>
      </c>
      <c r="AF20" s="71">
        <f t="shared" si="10"/>
        <v>174.98000000000005</v>
      </c>
      <c r="AG20" s="71">
        <v>175.02</v>
      </c>
      <c r="AH20" s="71">
        <v>14.58</v>
      </c>
      <c r="AI20" s="71">
        <v>14.58</v>
      </c>
      <c r="AJ20" s="71">
        <v>14.58</v>
      </c>
      <c r="AK20" s="71">
        <v>14.58</v>
      </c>
      <c r="AL20" s="71">
        <v>72.900000000000006</v>
      </c>
      <c r="AM20" s="71">
        <v>16.87</v>
      </c>
      <c r="AN20" s="71">
        <v>16.87</v>
      </c>
      <c r="AO20" s="71">
        <v>16.87</v>
      </c>
      <c r="AP20" s="71">
        <v>16.87</v>
      </c>
      <c r="AQ20" s="71">
        <v>16.87</v>
      </c>
      <c r="AR20" s="71"/>
      <c r="AS20" s="71"/>
      <c r="AT20" s="71">
        <f t="shared" si="11"/>
        <v>157.25000000000003</v>
      </c>
      <c r="AU20" s="71">
        <f>AG20-AT20</f>
        <v>17.769999999999982</v>
      </c>
    </row>
    <row r="21" spans="1:48" s="24" customFormat="1">
      <c r="A21" s="205" t="s">
        <v>153</v>
      </c>
      <c r="B21" s="122" t="s">
        <v>142</v>
      </c>
      <c r="C21" s="51" t="s">
        <v>205</v>
      </c>
      <c r="D21" s="72">
        <v>3</v>
      </c>
      <c r="E21" s="203">
        <v>0.33329999999999999</v>
      </c>
      <c r="F21" s="198">
        <v>36526</v>
      </c>
      <c r="G21" s="199">
        <v>500</v>
      </c>
      <c r="H21" s="54">
        <v>168</v>
      </c>
      <c r="I21" s="72">
        <v>36</v>
      </c>
      <c r="J21" s="72">
        <f t="shared" si="0"/>
        <v>-132</v>
      </c>
      <c r="K21" s="134">
        <f t="shared" si="13"/>
        <v>2333.1000000000004</v>
      </c>
      <c r="L21" s="70">
        <f t="shared" ref="L21" si="14">G21-K21</f>
        <v>-1833.1000000000004</v>
      </c>
      <c r="M21" s="69">
        <v>115.958</v>
      </c>
      <c r="N21" s="98">
        <v>86.73</v>
      </c>
      <c r="O21" s="69">
        <f t="shared" si="12"/>
        <v>1.3369998846996425</v>
      </c>
      <c r="P21" s="71">
        <f t="shared" ref="P21" si="15">L21*O21</f>
        <v>-2450.8544886429149</v>
      </c>
      <c r="Q21" s="72">
        <v>120</v>
      </c>
      <c r="R21" s="71">
        <f t="shared" si="3"/>
        <v>100</v>
      </c>
      <c r="S21" s="72">
        <v>24</v>
      </c>
      <c r="T21" s="71">
        <f t="shared" si="4"/>
        <v>4.166666666666667</v>
      </c>
      <c r="U21" s="71">
        <f t="shared" si="5"/>
        <v>4.166666666666667</v>
      </c>
      <c r="V21" s="71">
        <f t="shared" si="6"/>
        <v>4.166666666666667</v>
      </c>
      <c r="W21" s="71">
        <f t="shared" si="7"/>
        <v>4.166666666666667</v>
      </c>
      <c r="X21" s="71">
        <f t="shared" si="8"/>
        <v>4.166666666666667</v>
      </c>
      <c r="Y21" s="71">
        <f t="shared" si="9"/>
        <v>4.166666666666667</v>
      </c>
      <c r="Z21" s="71">
        <v>4.17</v>
      </c>
      <c r="AA21" s="71">
        <v>4.17</v>
      </c>
      <c r="AB21" s="71">
        <v>4.17</v>
      </c>
      <c r="AC21" s="71">
        <v>4.17</v>
      </c>
      <c r="AD21" s="71">
        <v>4.17</v>
      </c>
      <c r="AE21" s="71">
        <v>4.17</v>
      </c>
      <c r="AF21" s="71">
        <f t="shared" si="10"/>
        <v>50.02000000000001</v>
      </c>
      <c r="AG21" s="71">
        <v>49.98</v>
      </c>
      <c r="AH21" s="71">
        <v>4.17</v>
      </c>
      <c r="AI21" s="71">
        <v>4.17</v>
      </c>
      <c r="AJ21" s="71">
        <v>4.17</v>
      </c>
      <c r="AK21" s="71">
        <v>4.17</v>
      </c>
      <c r="AL21" s="71">
        <v>20.85</v>
      </c>
      <c r="AM21" s="71">
        <v>5.58</v>
      </c>
      <c r="AN21" s="71">
        <v>5.58</v>
      </c>
      <c r="AO21" s="71">
        <v>5.58</v>
      </c>
      <c r="AP21" s="71">
        <v>5.58</v>
      </c>
      <c r="AQ21" s="71">
        <v>5.81</v>
      </c>
      <c r="AR21" s="71"/>
      <c r="AS21" s="71"/>
      <c r="AT21" s="71">
        <f t="shared" si="11"/>
        <v>48.98</v>
      </c>
      <c r="AU21" s="71">
        <f>AG21-AT21</f>
        <v>1</v>
      </c>
    </row>
    <row r="22" spans="1:48">
      <c r="A22" s="181" t="s">
        <v>81</v>
      </c>
      <c r="B22" s="181" t="s">
        <v>144</v>
      </c>
      <c r="C22" s="55"/>
      <c r="D22" s="68"/>
      <c r="E22" s="191"/>
      <c r="F22" s="192"/>
      <c r="G22" s="196"/>
      <c r="H22" s="206"/>
      <c r="I22" s="68"/>
      <c r="J22" s="68"/>
      <c r="K22" s="207"/>
      <c r="L22" s="40"/>
      <c r="M22" s="40"/>
      <c r="N22" s="208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209"/>
      <c r="AG22" s="209"/>
      <c r="AH22" s="40"/>
      <c r="AI22" s="40"/>
      <c r="AJ22" s="40"/>
      <c r="AK22" s="40"/>
      <c r="AL22" s="40"/>
      <c r="AM22" s="209"/>
      <c r="AN22" s="209"/>
      <c r="AO22" s="209"/>
      <c r="AP22" s="209"/>
      <c r="AQ22" s="209"/>
      <c r="AR22" s="209"/>
      <c r="AS22" s="209"/>
      <c r="AT22" s="65"/>
      <c r="AU22" s="65"/>
      <c r="AV22" s="24"/>
    </row>
    <row r="23" spans="1:48">
      <c r="A23" s="181" t="s">
        <v>143</v>
      </c>
      <c r="B23" s="121"/>
      <c r="C23" s="55"/>
      <c r="D23" s="68"/>
      <c r="E23" s="191"/>
      <c r="F23" s="192"/>
      <c r="G23" s="196"/>
      <c r="H23" s="206"/>
      <c r="I23" s="68"/>
      <c r="J23" s="68"/>
      <c r="K23" s="207"/>
      <c r="L23" s="40"/>
      <c r="M23" s="40"/>
      <c r="N23" s="208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65"/>
      <c r="AU23" s="65"/>
      <c r="AV23" s="24"/>
    </row>
    <row r="24" spans="1:48">
      <c r="A24" s="205" t="s">
        <v>154</v>
      </c>
      <c r="B24" s="122" t="s">
        <v>145</v>
      </c>
      <c r="C24" s="51" t="s">
        <v>205</v>
      </c>
      <c r="D24" s="72">
        <v>10</v>
      </c>
      <c r="E24" s="203">
        <v>0.1</v>
      </c>
      <c r="F24" s="198">
        <v>36526</v>
      </c>
      <c r="G24" s="199">
        <v>1899</v>
      </c>
      <c r="H24" s="54">
        <v>168</v>
      </c>
      <c r="I24" s="72">
        <v>120</v>
      </c>
      <c r="J24" s="72">
        <f t="shared" si="0"/>
        <v>-48</v>
      </c>
      <c r="K24" s="134">
        <f>((G24*E24)/12)*H24</f>
        <v>2658.6000000000004</v>
      </c>
      <c r="L24" s="70">
        <f>G24-K24</f>
        <v>-759.60000000000036</v>
      </c>
      <c r="M24" s="69">
        <v>115.958</v>
      </c>
      <c r="N24" s="98">
        <v>86.73</v>
      </c>
      <c r="O24" s="69">
        <f>M24/N24</f>
        <v>1.3369998846996425</v>
      </c>
      <c r="P24" s="71">
        <f>L24*O24</f>
        <v>-1015.5851124178489</v>
      </c>
      <c r="Q24" s="72">
        <v>120</v>
      </c>
      <c r="R24" s="71">
        <f>G24/Q24*S24</f>
        <v>379.79999999999995</v>
      </c>
      <c r="S24" s="72">
        <v>24</v>
      </c>
      <c r="T24" s="71">
        <f>R24/S24</f>
        <v>15.824999999999998</v>
      </c>
      <c r="U24" s="71">
        <f t="shared" ref="U24:U26" si="16">R24/S24</f>
        <v>15.824999999999998</v>
      </c>
      <c r="V24" s="71">
        <f t="shared" ref="V24:V26" si="17">R24/S24</f>
        <v>15.824999999999998</v>
      </c>
      <c r="W24" s="71">
        <f t="shared" ref="W24:W26" si="18">R24/S24</f>
        <v>15.824999999999998</v>
      </c>
      <c r="X24" s="71">
        <f t="shared" ref="X24:X26" si="19">R24/S24</f>
        <v>15.824999999999998</v>
      </c>
      <c r="Y24" s="71">
        <f t="shared" ref="Y24:Y26" si="20">R24/S24</f>
        <v>15.824999999999998</v>
      </c>
      <c r="Z24" s="71">
        <v>15.83</v>
      </c>
      <c r="AA24" s="71">
        <v>15.83</v>
      </c>
      <c r="AB24" s="71">
        <v>15.83</v>
      </c>
      <c r="AC24" s="71">
        <v>15.83</v>
      </c>
      <c r="AD24" s="71">
        <v>15.83</v>
      </c>
      <c r="AE24" s="71">
        <v>15.83</v>
      </c>
      <c r="AF24" s="71">
        <f>SUM(T24:AE24)</f>
        <v>189.93000000000004</v>
      </c>
      <c r="AG24" s="71">
        <v>189.87</v>
      </c>
      <c r="AH24" s="71">
        <v>15.83</v>
      </c>
      <c r="AI24" s="71">
        <v>15.83</v>
      </c>
      <c r="AJ24" s="71">
        <v>15.83</v>
      </c>
      <c r="AK24" s="71">
        <v>15.83</v>
      </c>
      <c r="AL24" s="71">
        <v>79.150000000000006</v>
      </c>
      <c r="AM24" s="71">
        <v>21.16</v>
      </c>
      <c r="AN24" s="71">
        <v>21.16</v>
      </c>
      <c r="AO24" s="71">
        <v>21.16</v>
      </c>
      <c r="AP24" s="71">
        <v>21.16</v>
      </c>
      <c r="AQ24" s="71">
        <v>21.16</v>
      </c>
      <c r="AR24" s="71"/>
      <c r="AS24" s="71"/>
      <c r="AT24" s="71">
        <f>SUM(AL24:AS24)</f>
        <v>184.95</v>
      </c>
      <c r="AU24" s="71">
        <f>AG24-AT24</f>
        <v>4.9200000000000159</v>
      </c>
      <c r="AV24" s="24"/>
    </row>
    <row r="25" spans="1:48">
      <c r="A25" s="205" t="s">
        <v>154</v>
      </c>
      <c r="B25" s="122" t="s">
        <v>146</v>
      </c>
      <c r="C25" s="51" t="s">
        <v>205</v>
      </c>
      <c r="D25" s="72">
        <v>10</v>
      </c>
      <c r="E25" s="203">
        <v>0.1</v>
      </c>
      <c r="F25" s="198">
        <v>36526</v>
      </c>
      <c r="G25" s="199">
        <v>1150</v>
      </c>
      <c r="H25" s="54">
        <v>168</v>
      </c>
      <c r="I25" s="72">
        <v>120</v>
      </c>
      <c r="J25" s="72">
        <f t="shared" si="0"/>
        <v>-48</v>
      </c>
      <c r="K25" s="134">
        <f>((G25*E25)/12)*H25</f>
        <v>1610</v>
      </c>
      <c r="L25" s="70">
        <f>G25-K25</f>
        <v>-460</v>
      </c>
      <c r="M25" s="69">
        <v>115.958</v>
      </c>
      <c r="N25" s="98">
        <v>86.73</v>
      </c>
      <c r="O25" s="69">
        <f>M25/N25</f>
        <v>1.3369998846996425</v>
      </c>
      <c r="P25" s="71">
        <f>L25*O25</f>
        <v>-615.01994696183556</v>
      </c>
      <c r="Q25" s="72">
        <v>120</v>
      </c>
      <c r="R25" s="71">
        <f>G25/Q25*S25</f>
        <v>230</v>
      </c>
      <c r="S25" s="72">
        <v>24</v>
      </c>
      <c r="T25" s="71">
        <f>R25/S25</f>
        <v>9.5833333333333339</v>
      </c>
      <c r="U25" s="71">
        <f t="shared" si="16"/>
        <v>9.5833333333333339</v>
      </c>
      <c r="V25" s="71">
        <f t="shared" si="17"/>
        <v>9.5833333333333339</v>
      </c>
      <c r="W25" s="71">
        <f t="shared" si="18"/>
        <v>9.5833333333333339</v>
      </c>
      <c r="X25" s="71">
        <f t="shared" si="19"/>
        <v>9.5833333333333339</v>
      </c>
      <c r="Y25" s="71">
        <f t="shared" si="20"/>
        <v>9.5833333333333339</v>
      </c>
      <c r="Z25" s="71">
        <v>9.58</v>
      </c>
      <c r="AA25" s="71">
        <v>9.58</v>
      </c>
      <c r="AB25" s="71">
        <v>9.58</v>
      </c>
      <c r="AC25" s="71">
        <v>9.58</v>
      </c>
      <c r="AD25" s="71">
        <v>9.58</v>
      </c>
      <c r="AE25" s="71">
        <v>9.58</v>
      </c>
      <c r="AF25" s="71">
        <f>SUM(T25:AE25)</f>
        <v>114.98</v>
      </c>
      <c r="AG25" s="71">
        <v>115.02</v>
      </c>
      <c r="AH25" s="71">
        <v>9.58</v>
      </c>
      <c r="AI25" s="71">
        <v>9.58</v>
      </c>
      <c r="AJ25" s="71">
        <v>9.58</v>
      </c>
      <c r="AK25" s="71">
        <v>9.58</v>
      </c>
      <c r="AL25" s="71">
        <v>47.9</v>
      </c>
      <c r="AM25" s="71">
        <v>12.81</v>
      </c>
      <c r="AN25" s="71">
        <v>12.81</v>
      </c>
      <c r="AO25" s="71">
        <v>12.81</v>
      </c>
      <c r="AP25" s="71">
        <v>12.81</v>
      </c>
      <c r="AQ25" s="71">
        <v>12.81</v>
      </c>
      <c r="AR25" s="71"/>
      <c r="AS25" s="71"/>
      <c r="AT25" s="71">
        <f>SUM(AL25:AS25)</f>
        <v>111.95</v>
      </c>
      <c r="AU25" s="71">
        <f>AG25-AT25</f>
        <v>3.0699999999999932</v>
      </c>
      <c r="AV25" s="24"/>
    </row>
    <row r="26" spans="1:48">
      <c r="A26" s="205" t="s">
        <v>154</v>
      </c>
      <c r="B26" s="122" t="s">
        <v>147</v>
      </c>
      <c r="C26" s="51" t="s">
        <v>205</v>
      </c>
      <c r="D26" s="72">
        <v>10</v>
      </c>
      <c r="E26" s="203">
        <v>0.1</v>
      </c>
      <c r="F26" s="198">
        <v>32874</v>
      </c>
      <c r="G26" s="199">
        <v>1200</v>
      </c>
      <c r="H26" s="54">
        <v>288</v>
      </c>
      <c r="I26" s="72">
        <v>120</v>
      </c>
      <c r="J26" s="72">
        <f t="shared" si="0"/>
        <v>-168</v>
      </c>
      <c r="K26" s="134">
        <f>((G26*E26)/12)*H26</f>
        <v>2880</v>
      </c>
      <c r="L26" s="70">
        <f>G26-K26</f>
        <v>-1680</v>
      </c>
      <c r="M26" s="69">
        <v>115.958</v>
      </c>
      <c r="N26" s="98">
        <v>15.01</v>
      </c>
      <c r="O26" s="69">
        <f>M26/N26</f>
        <v>7.7253830779480346</v>
      </c>
      <c r="P26" s="71">
        <f>L26*O26</f>
        <v>-12978.643570952698</v>
      </c>
      <c r="Q26" s="72">
        <v>120</v>
      </c>
      <c r="R26" s="71">
        <f>G26/Q26*S26</f>
        <v>240</v>
      </c>
      <c r="S26" s="72">
        <v>24</v>
      </c>
      <c r="T26" s="71">
        <f>R26/S26</f>
        <v>10</v>
      </c>
      <c r="U26" s="71">
        <f t="shared" si="16"/>
        <v>10</v>
      </c>
      <c r="V26" s="71">
        <f t="shared" si="17"/>
        <v>10</v>
      </c>
      <c r="W26" s="71">
        <f t="shared" si="18"/>
        <v>10</v>
      </c>
      <c r="X26" s="71">
        <f t="shared" si="19"/>
        <v>10</v>
      </c>
      <c r="Y26" s="71">
        <f t="shared" si="20"/>
        <v>10</v>
      </c>
      <c r="Z26" s="71">
        <v>10</v>
      </c>
      <c r="AA26" s="71">
        <v>10</v>
      </c>
      <c r="AB26" s="71">
        <v>10</v>
      </c>
      <c r="AC26" s="71">
        <v>10</v>
      </c>
      <c r="AD26" s="71">
        <v>10</v>
      </c>
      <c r="AE26" s="71">
        <v>10</v>
      </c>
      <c r="AF26" s="71">
        <f>SUM(T26:AE26)</f>
        <v>120</v>
      </c>
      <c r="AG26" s="71">
        <v>120</v>
      </c>
      <c r="AH26" s="71">
        <v>10</v>
      </c>
      <c r="AI26" s="71">
        <v>10</v>
      </c>
      <c r="AJ26" s="71">
        <v>10</v>
      </c>
      <c r="AK26" s="71">
        <v>10</v>
      </c>
      <c r="AL26" s="71">
        <v>50</v>
      </c>
      <c r="AM26" s="71">
        <v>69</v>
      </c>
      <c r="AN26" s="71">
        <v>0</v>
      </c>
      <c r="AO26" s="71">
        <v>0</v>
      </c>
      <c r="AP26" s="71">
        <v>0</v>
      </c>
      <c r="AQ26" s="71">
        <v>0</v>
      </c>
      <c r="AR26" s="71"/>
      <c r="AS26" s="71"/>
      <c r="AT26" s="71">
        <f>SUM(AL26:AS26)</f>
        <v>119</v>
      </c>
      <c r="AU26" s="71">
        <f>AG26-AT26</f>
        <v>1</v>
      </c>
      <c r="AV26" s="24"/>
    </row>
    <row r="27" spans="1:48">
      <c r="A27" s="181" t="s">
        <v>85</v>
      </c>
      <c r="B27" s="181" t="s">
        <v>106</v>
      </c>
      <c r="C27" s="55"/>
      <c r="D27" s="68"/>
      <c r="E27" s="195"/>
      <c r="F27" s="174"/>
      <c r="G27" s="75"/>
      <c r="H27" s="212"/>
      <c r="I27" s="68"/>
      <c r="J27" s="68"/>
      <c r="K27" s="210"/>
      <c r="L27" s="37"/>
      <c r="M27" s="37"/>
      <c r="N27" s="211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65"/>
      <c r="AU27" s="65"/>
      <c r="AV27" s="24"/>
    </row>
    <row r="28" spans="1:48">
      <c r="A28" s="181" t="s">
        <v>116</v>
      </c>
      <c r="B28" s="121"/>
      <c r="C28" s="55"/>
      <c r="D28" s="68"/>
      <c r="E28" s="195"/>
      <c r="F28" s="174"/>
      <c r="G28" s="75"/>
      <c r="H28" s="212"/>
      <c r="I28" s="68"/>
      <c r="J28" s="68"/>
      <c r="K28" s="210"/>
      <c r="L28" s="37"/>
      <c r="M28" s="37"/>
      <c r="N28" s="211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65"/>
      <c r="AU28" s="65"/>
      <c r="AV28" s="24"/>
    </row>
    <row r="29" spans="1:48">
      <c r="A29" s="205" t="s">
        <v>155</v>
      </c>
      <c r="B29" s="122" t="s">
        <v>148</v>
      </c>
      <c r="C29" s="51" t="s">
        <v>205</v>
      </c>
      <c r="D29" s="72">
        <v>10</v>
      </c>
      <c r="E29" s="197">
        <v>0.1</v>
      </c>
      <c r="F29" s="205">
        <v>32874</v>
      </c>
      <c r="G29" s="213">
        <v>3776</v>
      </c>
      <c r="H29" s="54">
        <v>288</v>
      </c>
      <c r="I29" s="72">
        <v>120</v>
      </c>
      <c r="J29" s="72">
        <f t="shared" si="0"/>
        <v>-168</v>
      </c>
      <c r="K29" s="134">
        <f>((G29*E29)/12)*H29</f>
        <v>9062.4000000000015</v>
      </c>
      <c r="L29" s="70">
        <f>G29-K29</f>
        <v>-5286.4000000000015</v>
      </c>
      <c r="M29" s="69">
        <v>115.958</v>
      </c>
      <c r="N29" s="98">
        <v>15.01</v>
      </c>
      <c r="O29" s="69">
        <f>M29/N29</f>
        <v>7.7253830779480346</v>
      </c>
      <c r="P29" s="71">
        <f>L29*O29</f>
        <v>-40839.465103264498</v>
      </c>
      <c r="Q29" s="72">
        <v>120</v>
      </c>
      <c r="R29" s="71">
        <f>G29/Q29*S29</f>
        <v>755.19999999999993</v>
      </c>
      <c r="S29" s="72">
        <v>24</v>
      </c>
      <c r="T29" s="71">
        <f>R29/S29</f>
        <v>31.466666666666665</v>
      </c>
      <c r="U29" s="71">
        <f t="shared" ref="U29" si="21">R29/S29</f>
        <v>31.466666666666665</v>
      </c>
      <c r="V29" s="71">
        <f t="shared" ref="V29" si="22">R29/S29</f>
        <v>31.466666666666665</v>
      </c>
      <c r="W29" s="71">
        <f t="shared" ref="W29" si="23">R29/S29</f>
        <v>31.466666666666665</v>
      </c>
      <c r="X29" s="71">
        <f t="shared" ref="X29" si="24">R29/S29</f>
        <v>31.466666666666665</v>
      </c>
      <c r="Y29" s="71">
        <f t="shared" ref="Y29" si="25">R29/S29</f>
        <v>31.466666666666665</v>
      </c>
      <c r="Z29" s="71">
        <v>31.47</v>
      </c>
      <c r="AA29" s="71">
        <v>31.47</v>
      </c>
      <c r="AB29" s="71">
        <v>31.47</v>
      </c>
      <c r="AC29" s="71">
        <v>31.47</v>
      </c>
      <c r="AD29" s="71">
        <v>31.47</v>
      </c>
      <c r="AE29" s="71">
        <v>31.47</v>
      </c>
      <c r="AF29" s="71">
        <f>SUM(T29:AE29)</f>
        <v>377.62</v>
      </c>
      <c r="AG29" s="71">
        <v>377.58</v>
      </c>
      <c r="AH29" s="71">
        <v>31.47</v>
      </c>
      <c r="AI29" s="71">
        <v>31.47</v>
      </c>
      <c r="AJ29" s="71">
        <v>31.47</v>
      </c>
      <c r="AK29" s="71">
        <v>31.47</v>
      </c>
      <c r="AL29" s="71">
        <v>157.35</v>
      </c>
      <c r="AM29" s="71">
        <v>219.23</v>
      </c>
      <c r="AN29" s="71">
        <v>0</v>
      </c>
      <c r="AO29" s="71">
        <v>0</v>
      </c>
      <c r="AP29" s="71">
        <v>0</v>
      </c>
      <c r="AQ29" s="71">
        <v>0</v>
      </c>
      <c r="AR29" s="71"/>
      <c r="AS29" s="71"/>
      <c r="AT29" s="71">
        <f>SUM(AL29:AS29)</f>
        <v>376.58</v>
      </c>
      <c r="AU29" s="71">
        <f>AG29-AT29</f>
        <v>1</v>
      </c>
      <c r="AV29" s="24"/>
    </row>
    <row r="30" spans="1:48">
      <c r="C30" s="214"/>
      <c r="AE30" s="19"/>
      <c r="AF30" s="19"/>
      <c r="AG30" s="19"/>
      <c r="AH30" s="19">
        <f>SUM(AH16:AH29)</f>
        <v>93.039999999999992</v>
      </c>
      <c r="AI30" s="19"/>
      <c r="AJ30" s="19"/>
      <c r="AK30" s="19"/>
      <c r="AL30" s="19"/>
      <c r="AM30" s="19">
        <f t="shared" ref="AM30" si="26">SUM(AM16:AM29)</f>
        <v>370.02</v>
      </c>
      <c r="AN30" s="19"/>
      <c r="AO30" s="19"/>
      <c r="AP30" s="19"/>
      <c r="AQ30" s="19">
        <f>SUM(AQ16:AQ29)</f>
        <v>61.71</v>
      </c>
      <c r="AR30" s="19"/>
      <c r="AS30" s="19"/>
      <c r="AT30" s="215">
        <f>SUM(AT16:AT29)</f>
        <v>1122.72</v>
      </c>
      <c r="AU30" s="215">
        <f>SUM(AU14:AU29)</f>
        <v>32.759999999999991</v>
      </c>
    </row>
    <row r="31" spans="1:48">
      <c r="AT31" s="218"/>
      <c r="AU31" s="218"/>
    </row>
    <row r="32" spans="1:48">
      <c r="A32" s="146" t="s">
        <v>178</v>
      </c>
      <c r="B32" s="107"/>
      <c r="C32" s="107"/>
      <c r="D32" s="108"/>
      <c r="E32" s="108"/>
      <c r="F32" s="109"/>
      <c r="G32" s="166"/>
      <c r="H32" s="108"/>
      <c r="I32" s="107"/>
      <c r="AT32" s="218"/>
      <c r="AU32" s="218"/>
    </row>
    <row r="33" spans="46:47">
      <c r="AT33" s="215"/>
      <c r="AU33" s="215"/>
    </row>
    <row r="34" spans="46:47">
      <c r="AT34" s="215"/>
      <c r="AU34" s="215"/>
    </row>
    <row r="35" spans="46:47">
      <c r="AT35" s="218"/>
      <c r="AU35" s="218"/>
    </row>
    <row r="36" spans="46:47">
      <c r="AT36" s="218"/>
      <c r="AU36" s="218"/>
    </row>
    <row r="37" spans="46:47">
      <c r="AT37" s="215"/>
      <c r="AU37" s="215"/>
    </row>
    <row r="38" spans="46:47">
      <c r="AT38" s="215"/>
      <c r="AU38" s="215"/>
    </row>
    <row r="39" spans="46:47">
      <c r="AT39" s="215"/>
      <c r="AU39" s="215"/>
    </row>
    <row r="40" spans="46:47">
      <c r="AT40" s="215"/>
      <c r="AU40" s="215"/>
    </row>
    <row r="41" spans="46:47">
      <c r="AT41" s="217"/>
      <c r="AU41" s="217"/>
    </row>
    <row r="42" spans="46:47">
      <c r="AT42" s="217"/>
      <c r="AU42" s="217"/>
    </row>
    <row r="43" spans="46:47">
      <c r="AT43" s="215"/>
      <c r="AU43" s="215"/>
    </row>
    <row r="44" spans="46:47">
      <c r="AT44" s="187"/>
      <c r="AU44" s="187"/>
    </row>
  </sheetData>
  <mergeCells count="8">
    <mergeCell ref="Q9:S10"/>
    <mergeCell ref="A11:A12"/>
    <mergeCell ref="B11:B12"/>
    <mergeCell ref="E11:E12"/>
    <mergeCell ref="F11:F12"/>
    <mergeCell ref="G11:G12"/>
    <mergeCell ref="H11:H12"/>
    <mergeCell ref="K11:K12"/>
  </mergeCells>
  <pageMargins left="0.59055118110236227" right="0.19685039370078741" top="0.39370078740157483" bottom="0.3937007874015748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HACIENDA MUNICIPAL ya</vt:lpstr>
      <vt:lpstr>PRESIDENCIA ya</vt:lpstr>
      <vt:lpstr>SRIA. GENERAL ya</vt:lpstr>
      <vt:lpstr>OFICIALÍA MAYOR YA</vt:lpstr>
      <vt:lpstr>JURÍDICO YA</vt:lpstr>
      <vt:lpstr>COMUNICACION SOCIAL YA</vt:lpstr>
      <vt:lpstr>reclutamiento</vt:lpstr>
      <vt:lpstr>DEPORTES YA</vt:lpstr>
      <vt:lpstr>desarrollo rural</vt:lpstr>
      <vt:lpstr>CATASTRO YA</vt:lpstr>
      <vt:lpstr>REGISTRO CIVIL YA</vt:lpstr>
      <vt:lpstr>SERVICIOS PUBLICOS YA</vt:lpstr>
      <vt:lpstr>'HACIENDA MUNICIPAL ya'!Área_de_impresión</vt:lpstr>
      <vt:lpstr>'OFICIALÍA MAYOR YA'!Área_de_impresión</vt:lpstr>
      <vt:lpstr>'SRIA. GENERAL ya'!Área_de_impresión</vt:lpstr>
      <vt:lpstr>'HACIENDA MUNICIPAL ya'!Títulos_a_imprimir</vt:lpstr>
      <vt:lpstr>'JURÍDICO YA'!Títulos_a_imprimir</vt:lpstr>
      <vt:lpstr>'OFICIALÍA MAYOR YA'!Títulos_a_imprimir</vt:lpstr>
      <vt:lpstr>'PRESIDENCIA ya'!Títulos_a_imprimir</vt:lpstr>
      <vt:lpstr>'SRIA. GENERAL ya'!Títulos_a_imprimir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ecarrillo</dc:creator>
  <cp:lastModifiedBy>www.intercambiosvirtuales.org</cp:lastModifiedBy>
  <cp:lastPrinted>2015-11-23T23:35:58Z</cp:lastPrinted>
  <dcterms:created xsi:type="dcterms:W3CDTF">2013-03-06T00:55:14Z</dcterms:created>
  <dcterms:modified xsi:type="dcterms:W3CDTF">2015-11-23T23:36:07Z</dcterms:modified>
</cp:coreProperties>
</file>