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/>
  <calcPr fullCalcOnLoad="1"/>
</workbook>
</file>

<file path=xl/sharedStrings.xml><?xml version="1.0" encoding="utf-8"?>
<sst xmlns="http://schemas.openxmlformats.org/spreadsheetml/2006/main" count="210" uniqueCount="96">
  <si>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</si>
  <si>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</si>
  <si>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</si>
  <si>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</si>
  <si>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</si>
  <si>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</si>
  <si>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</si>
  <si>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</si>
  <si>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</si>
  <si>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</si>
  <si>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</si>
  <si>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</si>
  <si>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</si>
  <si>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</si>
  <si>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</si>
  <si>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</si>
  <si>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</si>
  <si>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</si>
  <si>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</si>
  <si>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</si>
  <si>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</si>
  <si>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</si>
  <si>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</si>
  <si>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</si>
  <si>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</si>
  <si>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</si>
  <si>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</si>
  <si>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</si>
  <si>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</si>
  <si>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</si>
  <si>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</si>
  <si>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</si>
  <si>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</si>
  <si>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</si>
  <si>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</si>
  <si>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</si>
  <si>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</si>
  <si>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</si>
  <si>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</si>
  <si>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</si>
  <si>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</si>
  <si>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</si>
  <si>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</si>
  <si>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</si>
  <si>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</si>
  <si>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</si>
  <si>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</si>
  <si>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</si>
  <si>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</si>
  <si>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</si>
  <si>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</si>
  <si>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</si>
  <si>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</si>
  <si>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</si>
  <si>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</si>
  <si>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</si>
  <si>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</si>
  <si>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</si>
  <si>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</si>
  <si>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</si>
  <si>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</si>
  <si>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</si>
  <si>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</si>
  <si>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</si>
  <si>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</si>
  <si>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</si>
  <si>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</si>
  <si>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</si>
  <si>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</si>
  <si>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</si>
  <si>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</si>
  <si>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</si>
  <si>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</si>
  <si>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</si>
  <si>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</si>
  <si>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</si>
  <si>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</si>
  <si>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</si>
  <si>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Entidad Pública: Municipio San Gabriel</t>
  </si>
  <si>
    <t>DEL 1 DE ENERO AL AL 29 FEBRERO DE 2016</t>
  </si>
  <si>
    <t>DEL 1 ENERO DE 2016</t>
  </si>
  <si>
    <t>SALDO AL DIA ULTIMO DE FEBRERO DE 2016</t>
  </si>
  <si>
    <t>LIC CÉSAR AUGUSTO RODRÍGUEZ GÓMEZ</t>
  </si>
  <si>
    <t>LE. MICHEL ADOLFO ALONSO BOCANEGRA</t>
  </si>
  <si>
    <t>PRESIDENTE MUNICIPAL</t>
  </si>
  <si>
    <t>ENCARGADO DE LA HACIENDA MUNICIPAL</t>
  </si>
  <si>
    <t>ASEJ2016-02-07-04-2017-1</t>
  </si>
  <si>
    <t>21310-911-401-00006</t>
  </si>
  <si>
    <t>BANCO NACIONAL DE OBRAS Y SERVICIOS PUBLICOS, SNC (BANOBRAS)</t>
  </si>
  <si>
    <t>TIIE + 2.87%</t>
  </si>
  <si>
    <t>OBRA PÚBLICA PRODUCTIVA</t>
  </si>
  <si>
    <t>BANCA DE DESARROLLO</t>
  </si>
  <si>
    <t>BANCO NACIONAL DE OBRAS Y SERVICIOS PÚBLICOS, SNC (BANOBRAS)</t>
  </si>
  <si>
    <t>TIIE+3.09</t>
  </si>
  <si>
    <t>OBRA PUBLICA PRODUCTIVA</t>
  </si>
  <si>
    <t>CONTRATOS Y CONVENIOS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</si>
</sst>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39HrP24DhTt"/>
      <family val="0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375"/>
          <c:w val="0.84225"/>
          <c:h val="0.76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175626.8</c:v>
                </c:pt>
                <c:pt idx="1">
                  <c:v>175626.8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66996.43</c:v>
                </c:pt>
                <c:pt idx="1">
                  <c:v>73515.48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33418071"/>
        <c:axId val="32327184"/>
      </c:barChart>
      <c:catAx>
        <c:axId val="3341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27184"/>
        <c:crosses val="autoZero"/>
        <c:auto val="1"/>
        <c:lblOffset val="100"/>
        <c:tickLblSkip val="1"/>
        <c:noMultiLvlLbl val="0"/>
      </c:catAx>
      <c:valAx>
        <c:axId val="32327184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33418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6">
      <pane xSplit="1" topLeftCell="B1" activePane="topRight" state="frozen"/>
      <selection pane="topLeft" activeCell="A1" sqref="A1"/>
      <selection pane="topRight" activeCell="C40" sqref="C40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18</v>
      </c>
      <c r="D1" s="50"/>
      <c r="E1" s="50"/>
      <c r="G1" s="50" t="s">
        <v>48</v>
      </c>
      <c r="H1" s="50"/>
      <c r="I1" s="50"/>
      <c r="K1" s="50" t="s">
        <v>49</v>
      </c>
      <c r="L1" s="50"/>
      <c r="M1" s="50"/>
      <c r="O1" s="50" t="s">
        <v>50</v>
      </c>
      <c r="P1" s="50"/>
      <c r="Q1" s="50"/>
      <c r="S1" s="50" t="s">
        <v>51</v>
      </c>
      <c r="T1" s="50"/>
      <c r="U1" s="50"/>
      <c r="W1" s="50" t="s">
        <v>52</v>
      </c>
      <c r="X1" s="50"/>
      <c r="Y1" s="50"/>
      <c r="AA1" s="50" t="s">
        <v>53</v>
      </c>
      <c r="AB1" s="50"/>
      <c r="AC1" s="50"/>
      <c r="AE1" s="50" t="s">
        <v>54</v>
      </c>
      <c r="AF1" s="50"/>
      <c r="AG1" s="50"/>
      <c r="AI1" s="50" t="s">
        <v>55</v>
      </c>
      <c r="AJ1" s="50"/>
      <c r="AK1" s="50"/>
      <c r="AM1" s="50" t="s">
        <v>56</v>
      </c>
      <c r="AN1" s="50"/>
      <c r="AO1" s="50"/>
    </row>
    <row r="2" spans="1:41" ht="15">
      <c r="A2" s="15" t="s">
        <v>19</v>
      </c>
      <c r="C2" s="47" t="s">
        <v>87</v>
      </c>
      <c r="D2" s="48"/>
      <c r="E2" s="49"/>
      <c r="G2" s="47" t="s">
        <v>87</v>
      </c>
      <c r="H2" s="48"/>
      <c r="I2" s="49"/>
      <c r="K2" s="47" t="s">
        <v>87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20</v>
      </c>
      <c r="C3" s="44" t="s">
        <v>10</v>
      </c>
      <c r="D3" s="45"/>
      <c r="E3" s="46"/>
      <c r="G3" s="44" t="s">
        <v>91</v>
      </c>
      <c r="H3" s="45"/>
      <c r="I3" s="46"/>
      <c r="K3" s="44" t="s">
        <v>91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73</v>
      </c>
      <c r="C4" s="44" t="s">
        <v>88</v>
      </c>
      <c r="D4" s="45"/>
      <c r="E4" s="46"/>
      <c r="G4" s="44" t="s">
        <v>92</v>
      </c>
      <c r="H4" s="45"/>
      <c r="I4" s="46"/>
      <c r="K4" s="44" t="s">
        <v>88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21</v>
      </c>
      <c r="C5" s="44" t="s">
        <v>14</v>
      </c>
      <c r="D5" s="45"/>
      <c r="E5" s="46"/>
      <c r="G5" s="44" t="s">
        <v>14</v>
      </c>
      <c r="H5" s="45"/>
      <c r="I5" s="46"/>
      <c r="K5" s="44" t="s">
        <v>95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22</v>
      </c>
      <c r="C6" s="57">
        <v>9599182.57</v>
      </c>
      <c r="D6" s="58"/>
      <c r="E6" s="59"/>
      <c r="G6" s="57">
        <v>5000000</v>
      </c>
      <c r="H6" s="58"/>
      <c r="I6" s="59"/>
      <c r="K6" s="57">
        <v>5918980.98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26</v>
      </c>
      <c r="C7" s="57">
        <v>9599182.57</v>
      </c>
      <c r="D7" s="58"/>
      <c r="E7" s="59"/>
      <c r="G7" s="57">
        <v>5000000</v>
      </c>
      <c r="H7" s="58"/>
      <c r="I7" s="59"/>
      <c r="K7" s="57">
        <v>5918980.98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23</v>
      </c>
      <c r="C8" s="54">
        <v>40504</v>
      </c>
      <c r="D8" s="55"/>
      <c r="E8" s="56"/>
      <c r="G8" s="54">
        <v>40736</v>
      </c>
      <c r="H8" s="55"/>
      <c r="I8" s="56"/>
      <c r="K8" s="54">
        <v>42215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24</v>
      </c>
      <c r="C9" s="54">
        <v>44089</v>
      </c>
      <c r="D9" s="55"/>
      <c r="E9" s="56"/>
      <c r="G9" s="54">
        <v>44392</v>
      </c>
      <c r="H9" s="55"/>
      <c r="I9" s="56"/>
      <c r="K9" s="54">
        <v>45899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25</v>
      </c>
      <c r="C10" s="51">
        <v>0</v>
      </c>
      <c r="D10" s="52"/>
      <c r="E10" s="53"/>
      <c r="G10" s="51">
        <v>0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46</v>
      </c>
      <c r="C11" s="44" t="s">
        <v>89</v>
      </c>
      <c r="D11" s="45"/>
      <c r="E11" s="46"/>
      <c r="G11" s="44" t="s">
        <v>93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90</v>
      </c>
      <c r="D12" s="45"/>
      <c r="E12" s="46"/>
      <c r="G12" s="44" t="s">
        <v>94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77</v>
      </c>
      <c r="C13" s="63">
        <v>4676524.57</v>
      </c>
      <c r="D13" s="64"/>
      <c r="E13" s="65"/>
      <c r="G13" s="63">
        <v>2863247.99</v>
      </c>
      <c r="H13" s="64"/>
      <c r="I13" s="65"/>
      <c r="K13" s="63">
        <v>5664743.67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27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28</v>
      </c>
      <c r="C15" s="60">
        <f>IF(D30&gt;E32,"La amortización es mayor al saldo de la deuda",SUM(D18:D29))</f>
        <v>164088.6</v>
      </c>
      <c r="D15" s="61"/>
      <c r="E15" s="62"/>
      <c r="G15" s="60">
        <f>IF(H30&gt;I32,"La amortización es mayor al saldo de la deuda",SUM(H18:H29))</f>
        <v>85470.08</v>
      </c>
      <c r="H15" s="61"/>
      <c r="I15" s="62"/>
      <c r="K15" s="60">
        <f>IF(L30&gt;M32,"La amortización es mayor al saldo de la deuda",SUM(L18:L29))</f>
        <v>101694.92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44</v>
      </c>
      <c r="C16" s="60">
        <f>SUM(E18:E29)</f>
        <v>47780.7</v>
      </c>
      <c r="D16" s="61"/>
      <c r="E16" s="62"/>
      <c r="G16" s="60">
        <f>SUM(I18:I29)</f>
        <v>36254.68</v>
      </c>
      <c r="H16" s="61"/>
      <c r="I16" s="62"/>
      <c r="K16" s="60">
        <f>SUM(M18:M29)</f>
        <v>56476.53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82044.3</v>
      </c>
      <c r="E18" s="19">
        <v>23435.67</v>
      </c>
      <c r="G18" s="17">
        <v>0</v>
      </c>
      <c r="H18" s="18">
        <v>42735.04</v>
      </c>
      <c r="I18" s="19">
        <v>16578.9</v>
      </c>
      <c r="K18" s="17">
        <v>0</v>
      </c>
      <c r="L18" s="18">
        <v>50847.46</v>
      </c>
      <c r="M18" s="19">
        <v>26981.86</v>
      </c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175626.8</v>
      </c>
      <c r="AS18" s="2">
        <f>E18+I18+M18+Q18+U18+Y18+AC18+AG18+AK18+AO18</f>
        <v>66996.43</v>
      </c>
      <c r="AT18" s="2">
        <f>AQ18+AR18</f>
        <v>175626.8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82044.3</v>
      </c>
      <c r="E19" s="19">
        <v>24345.03</v>
      </c>
      <c r="G19" s="17">
        <v>0</v>
      </c>
      <c r="H19" s="18">
        <v>42735.04</v>
      </c>
      <c r="I19" s="19">
        <v>19675.78</v>
      </c>
      <c r="K19" s="17">
        <v>0</v>
      </c>
      <c r="L19" s="18">
        <v>50847.46</v>
      </c>
      <c r="M19" s="19">
        <v>29494.67</v>
      </c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175626.8</v>
      </c>
      <c r="AS19" s="2">
        <f aca="true" t="shared" si="2" ref="AS19:AS29">E19+I19+M19+Q19+U19+Y19+AC19+AG19+AK19+AO19</f>
        <v>73515.48</v>
      </c>
      <c r="AT19" s="2">
        <f aca="true" t="shared" si="3" ref="AT19:AT29">AQ19+AR19</f>
        <v>175626.8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/>
      <c r="D20" s="18"/>
      <c r="E20" s="19"/>
      <c r="G20" s="17"/>
      <c r="H20" s="18"/>
      <c r="I20" s="19"/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0</v>
      </c>
      <c r="AS20" s="2">
        <f t="shared" si="2"/>
        <v>0</v>
      </c>
      <c r="AT20" s="2">
        <f t="shared" si="3"/>
        <v>0</v>
      </c>
      <c r="AU20" s="39">
        <f t="shared" si="4"/>
      </c>
      <c r="AV20" t="s">
        <v>62</v>
      </c>
    </row>
    <row r="21" spans="1:48" ht="15">
      <c r="A21" s="21" t="s">
        <v>32</v>
      </c>
      <c r="B21" s="7"/>
      <c r="C21" s="17"/>
      <c r="D21" s="18"/>
      <c r="E21" s="19"/>
      <c r="G21" s="17"/>
      <c r="H21" s="18"/>
      <c r="I21" s="19"/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0</v>
      </c>
      <c r="AS21" s="2">
        <f t="shared" si="2"/>
        <v>0</v>
      </c>
      <c r="AT21" s="2">
        <f t="shared" si="3"/>
        <v>0</v>
      </c>
      <c r="AU21" s="39">
        <f t="shared" si="4"/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164088.6</v>
      </c>
      <c r="E30" s="24">
        <f>SUM(E18:E29)</f>
        <v>47780.7</v>
      </c>
      <c r="G30" s="24">
        <f>SUM(G18:G29)</f>
        <v>0</v>
      </c>
      <c r="H30" s="24">
        <f>SUM(H18:H29)</f>
        <v>85470.08</v>
      </c>
      <c r="I30" s="24">
        <f>SUM(I18:I29)</f>
        <v>36254.68</v>
      </c>
      <c r="K30" s="24">
        <f>SUM(K18:K29)</f>
        <v>0</v>
      </c>
      <c r="L30" s="24">
        <f>SUM(L18:L29)</f>
        <v>101694.92</v>
      </c>
      <c r="M30" s="24">
        <f>SUM(M18:M29)</f>
        <v>56476.53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2</v>
      </c>
    </row>
    <row r="31" spans="3:47" ht="15" hidden="1">
      <c r="C31" t="s">
        <v>10</v>
      </c>
      <c r="D31" t="s">
        <v>13</v>
      </c>
      <c r="E31" s="11">
        <f>(C9-C8)/30.4</f>
        <v>117.92763157894737</v>
      </c>
      <c r="G31" t="s">
        <v>10</v>
      </c>
      <c r="H31" t="s">
        <v>13</v>
      </c>
      <c r="I31" s="11">
        <f>(G9-G8)/30.4</f>
        <v>120.26315789473685</v>
      </c>
      <c r="K31" t="s">
        <v>10</v>
      </c>
      <c r="L31" t="s">
        <v>13</v>
      </c>
      <c r="M31" s="11">
        <f>(K9-K8)/30.4</f>
        <v>121.1842105263158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4676524.57</v>
      </c>
      <c r="G32" t="s">
        <v>11</v>
      </c>
      <c r="H32" t="s">
        <v>14</v>
      </c>
      <c r="I32" s="2">
        <f>G13+G14</f>
        <v>2863247.99</v>
      </c>
      <c r="K32" t="s">
        <v>11</v>
      </c>
      <c r="L32" t="s">
        <v>14</v>
      </c>
      <c r="M32" s="2">
        <f>K13+K14</f>
        <v>5664743.67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>
      <c r="C36" t="s">
        <v>76</v>
      </c>
    </row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ht="27"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zoomScalePageLayoutView="0" workbookViewId="0" topLeftCell="A1">
      <selection activeCell="A3" sqref="A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76" t="s">
        <v>58</v>
      </c>
      <c r="D5" s="69" t="s">
        <v>75</v>
      </c>
      <c r="E5" s="25"/>
      <c r="F5" s="72" t="s">
        <v>74</v>
      </c>
      <c r="G5" s="67" t="s">
        <v>7</v>
      </c>
      <c r="H5" s="67"/>
      <c r="I5" s="66" t="s">
        <v>2</v>
      </c>
      <c r="J5" s="68" t="s">
        <v>72</v>
      </c>
      <c r="K5" s="68" t="s">
        <v>6</v>
      </c>
      <c r="L5" s="26"/>
      <c r="M5" s="72" t="s">
        <v>4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8</v>
      </c>
      <c r="H6" s="9" t="s">
        <v>9</v>
      </c>
      <c r="I6" s="66"/>
      <c r="J6" s="68"/>
      <c r="K6" s="68"/>
      <c r="L6" s="26"/>
      <c r="M6" s="72"/>
      <c r="N6" s="6" t="s">
        <v>5</v>
      </c>
      <c r="O6" s="12" t="s">
        <v>43</v>
      </c>
      <c r="P6" s="75"/>
    </row>
    <row r="7" spans="1:16" ht="15">
      <c r="A7" s="32">
        <f>IF(IDP!$C$2&gt;0,1,"")</f>
        <v>1</v>
      </c>
      <c r="C7" s="33" t="str">
        <f>IF(IDP!$C$2=0,"",IDP!$C$2)</f>
        <v>21310-911-401-00006</v>
      </c>
      <c r="D7" s="34" t="str">
        <f>IF(IDP!$C$4=0,"",IDP!$C$4)</f>
        <v>BANCO NACIONAL DE OBRAS Y SERVICIOS PUBLICOS, SNC (BANOBRAS)</v>
      </c>
      <c r="F7" s="35">
        <f>IF(IDP!$C$7=0,"",IDP!$C$7)</f>
        <v>9599182.57</v>
      </c>
      <c r="G7" s="36">
        <f>IF(IDP!$C$8=0,"",IDP!$C$8)</f>
        <v>40504</v>
      </c>
      <c r="H7" s="36">
        <f>IF(IDP!$C$9=0,"",IDP!$C$9)</f>
        <v>44089</v>
      </c>
      <c r="I7" s="37">
        <f>IF(IDP!$E$31=0,"",IDP!$E$31)</f>
        <v>117.92763157894737</v>
      </c>
      <c r="J7" s="32" t="str">
        <f>IF(IDP!$C$11=0,"",IDP!$C$11)</f>
        <v>TIIE + 2.87%</v>
      </c>
      <c r="K7" s="34" t="str">
        <f>IF(IDP!$C$12=0,"",IDP!$C$12)</f>
        <v>OBRA PÚBLICA PRODUCTIVA</v>
      </c>
      <c r="M7" s="35">
        <f>IF(IDP!$C$13=0,"",IDP!$C$13)</f>
        <v>4676524.57</v>
      </c>
      <c r="N7" s="35">
        <f>IF(IDP!$C$14=0,"",IDP!$C$14)</f>
      </c>
      <c r="O7" s="35">
        <f>IF(IDP!$C$15=0,"",IDP!$C$15)</f>
        <v>164088.6</v>
      </c>
      <c r="P7" s="38">
        <f>IF(IDP!$C$7&gt;0,IDP!$C$13+IDP!$C$14-IDP!$C$15,"")</f>
        <v>4512435.970000001</v>
      </c>
    </row>
    <row r="8" spans="1:16" ht="15">
      <c r="A8" s="32">
        <f>IF(IDP!$G$2&gt;0,2,"")</f>
        <v>2</v>
      </c>
      <c r="C8" s="33" t="str">
        <f>IF(IDP!$G$2=0,"",IDP!$G$2)</f>
        <v>21310-911-401-00006</v>
      </c>
      <c r="D8" s="34" t="str">
        <f>IF(IDP!$G$4=0,"",IDP!$G$4)</f>
        <v>BANCO NACIONAL DE OBRAS Y SERVICIOS PÚBLICOS, SNC (BANOBRAS)</v>
      </c>
      <c r="F8" s="35">
        <f>IF(IDP!$G$7=0,"",IDP!$G$7)</f>
        <v>5000000</v>
      </c>
      <c r="G8" s="36">
        <f>IF(IDP!$G$8=0,"",IDP!$G$8)</f>
        <v>40736</v>
      </c>
      <c r="H8" s="36">
        <f>IF(IDP!$G$9=0,"",IDP!$G$9)</f>
        <v>44392</v>
      </c>
      <c r="I8" s="37">
        <f>IF(IDP!$I$31=0,"",IDP!$I$31)</f>
        <v>120.26315789473685</v>
      </c>
      <c r="J8" s="32" t="str">
        <f>IF(IDP!$G$11=0,"",IDP!$G$11)</f>
        <v>TIIE+3.09</v>
      </c>
      <c r="K8" s="34" t="str">
        <f>IF(IDP!$G$12=0,"",IDP!$G$12)</f>
        <v>OBRA PUBLICA PRODUCTIVA</v>
      </c>
      <c r="M8" s="35">
        <f>IF(IDP!$G$13=0,"",IDP!$G$13)</f>
        <v>2863247.99</v>
      </c>
      <c r="N8" s="35">
        <f>IF(IDP!$G$14=0,"",IDP!$G$14)</f>
      </c>
      <c r="O8" s="35">
        <f>IF(IDP!$G$15=0,"",IDP!$G$15)</f>
        <v>85470.08</v>
      </c>
      <c r="P8" s="38">
        <f>IF(IDP!$G$7&gt;0,IDP!$G$13+IDP!$G$14-IDP!$G$15,"")</f>
        <v>2777777.91</v>
      </c>
    </row>
    <row r="9" spans="1:16" ht="15">
      <c r="A9" s="32">
        <f>IF(IDP!$K$2&gt;0,3,"")</f>
        <v>3</v>
      </c>
      <c r="C9" s="33" t="str">
        <f>IF(IDP!$K$2=0,"",IDP!$K$2)</f>
        <v>21310-911-401-00006</v>
      </c>
      <c r="D9" s="34" t="str">
        <f>IF(IDP!$K$4=0,"",IDP!$K$4)</f>
        <v>BANCO NACIONAL DE OBRAS Y SERVICIOS PUBLICOS, SNC (BANOBRAS)</v>
      </c>
      <c r="F9" s="35">
        <f>IF(IDP!$K$7=0,"",IDP!$K$7)</f>
        <v>5918980.98</v>
      </c>
      <c r="G9" s="36">
        <f>IF(IDP!$K$8=0,"",IDP!$K$8)</f>
        <v>42215</v>
      </c>
      <c r="H9" s="36">
        <f>IF(IDP!$K$9=0,"",IDP!$K$9)</f>
        <v>45899</v>
      </c>
      <c r="I9" s="37">
        <f>IF(IDP!$M$31=0,"",IDP!$M$31)</f>
        <v>121.1842105263158</v>
      </c>
      <c r="J9" s="32" t="str">
        <f>IF(IDP!$K$11=0,"",IDP!$K$11)</f>
        <v>TIIE+3.09</v>
      </c>
      <c r="K9" s="34" t="str">
        <f>IF(IDP!$K$12=0,"",IDP!$K$12)</f>
        <v>OBRA PUBLICA PRODUCTIVA</v>
      </c>
      <c r="M9" s="35">
        <f>IF(IDP!$K$13=0,"",IDP!$K$13)</f>
        <v>5664743.67</v>
      </c>
      <c r="N9" s="35">
        <f>IF(IDP!$K$14=0,"",IDP!$K$14)</f>
      </c>
      <c r="O9" s="35">
        <f>IF(IDP!$K$15=0,"",IDP!$K$15)</f>
        <v>101694.92</v>
      </c>
      <c r="P9" s="38">
        <f>IF(IDP!$K$7&gt;0,IDP!$K$13+IDP!$K$14-IDP!$K$15,"")</f>
        <v>5563048.75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59</v>
      </c>
      <c r="G17" s="70"/>
      <c r="H17" s="70"/>
      <c r="I17" s="70"/>
      <c r="J17" s="70"/>
      <c r="K17" s="70"/>
      <c r="M17" s="31">
        <f>SUM(M7:M16)</f>
        <v>13204516.23</v>
      </c>
      <c r="N17" s="31">
        <f>SUM(N7:N16)</f>
        <v>0</v>
      </c>
      <c r="O17" s="31">
        <f>SUM(O7:O16)</f>
        <v>351253.6</v>
      </c>
      <c r="P17" s="31">
        <f>SUM(P7:P16)</f>
        <v>12853262.63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Sumitel</cp:lastModifiedBy>
  <cp:lastPrinted>2013-11-22T19:18:24Z</cp:lastPrinted>
  <dcterms:created xsi:type="dcterms:W3CDTF">2013-07-10T14:16:12Z</dcterms:created>
  <dcterms:modified xsi:type="dcterms:W3CDTF">2017-04-07T06:25:58Z</dcterms:modified>
  <cp:category/>
  <cp:version/>
  <cp:contentType/>
  <cp:contentStatus/>
</cp:coreProperties>
</file>