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q\Desktop\CARGAE~1\VINFOR~1\VBLOSI~1\"/>
    </mc:Choice>
  </mc:AlternateContent>
  <bookViews>
    <workbookView xWindow="945" yWindow="0" windowWidth="20655" windowHeight="97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1" l="1"/>
  <c r="Q32" i="1"/>
  <c r="P32" i="1"/>
  <c r="O32" i="1"/>
  <c r="N32" i="1"/>
  <c r="M32" i="1"/>
  <c r="L32" i="1"/>
  <c r="K32" i="1"/>
  <c r="J32" i="1"/>
  <c r="I32" i="1"/>
  <c r="H32" i="1"/>
  <c r="D33" i="1"/>
  <c r="B33" i="1"/>
  <c r="S31" i="1"/>
  <c r="F32" i="1"/>
  <c r="E32" i="1"/>
  <c r="G32" i="1" s="1"/>
  <c r="F31" i="1"/>
  <c r="C31" i="1"/>
  <c r="C33" i="1" s="1"/>
  <c r="S29" i="1"/>
  <c r="S32" i="1" s="1"/>
  <c r="F30" i="1"/>
  <c r="E30" i="1"/>
  <c r="G30" i="1" s="1"/>
  <c r="F29" i="1"/>
  <c r="F33" i="1" s="1"/>
  <c r="E29" i="1"/>
  <c r="S26" i="1"/>
  <c r="R26" i="1"/>
  <c r="Q26" i="1"/>
  <c r="P26" i="1"/>
  <c r="O26" i="1"/>
  <c r="N26" i="1"/>
  <c r="M26" i="1"/>
  <c r="L26" i="1"/>
  <c r="K26" i="1"/>
  <c r="J26" i="1"/>
  <c r="I26" i="1"/>
  <c r="H26" i="1"/>
  <c r="B27" i="1"/>
  <c r="F26" i="1"/>
  <c r="F27" i="1" s="1"/>
  <c r="E26" i="1"/>
  <c r="E27" i="1" s="1"/>
  <c r="S23" i="1"/>
  <c r="S34" i="1" s="1"/>
  <c r="R23" i="1"/>
  <c r="R34" i="1" s="1"/>
  <c r="Q23" i="1"/>
  <c r="Q34" i="1" s="1"/>
  <c r="P23" i="1"/>
  <c r="P34" i="1" s="1"/>
  <c r="O23" i="1"/>
  <c r="O34" i="1" s="1"/>
  <c r="N23" i="1"/>
  <c r="N34" i="1" s="1"/>
  <c r="M23" i="1"/>
  <c r="M34" i="1" s="1"/>
  <c r="K23" i="1"/>
  <c r="K34" i="1" s="1"/>
  <c r="J23" i="1"/>
  <c r="J34" i="1" s="1"/>
  <c r="I23" i="1"/>
  <c r="I34" i="1" s="1"/>
  <c r="D24" i="1"/>
  <c r="C24" i="1"/>
  <c r="B24" i="1"/>
  <c r="B35" i="1" s="1"/>
  <c r="H22" i="1"/>
  <c r="H23" i="1" s="1"/>
  <c r="H34" i="1" s="1"/>
  <c r="F23" i="1"/>
  <c r="E23" i="1"/>
  <c r="G23" i="1" s="1"/>
  <c r="F22" i="1"/>
  <c r="E22" i="1"/>
  <c r="G22" i="1" s="1"/>
  <c r="F21" i="1"/>
  <c r="E21" i="1"/>
  <c r="G21" i="1" s="1"/>
  <c r="F20" i="1"/>
  <c r="E20" i="1"/>
  <c r="G20" i="1" s="1"/>
  <c r="F19" i="1"/>
  <c r="E19" i="1"/>
  <c r="G19" i="1" s="1"/>
  <c r="F18" i="1"/>
  <c r="E18" i="1"/>
  <c r="G18" i="1" s="1"/>
  <c r="F17" i="1"/>
  <c r="E17" i="1"/>
  <c r="G17" i="1" s="1"/>
  <c r="F16" i="1"/>
  <c r="E16" i="1"/>
  <c r="G16" i="1" s="1"/>
  <c r="F15" i="1"/>
  <c r="E15" i="1"/>
  <c r="G15" i="1" s="1"/>
  <c r="L13" i="1"/>
  <c r="L23" i="1" s="1"/>
  <c r="L34" i="1" s="1"/>
  <c r="F14" i="1"/>
  <c r="E14" i="1"/>
  <c r="G14" i="1" s="1"/>
  <c r="F13" i="1"/>
  <c r="E13" i="1"/>
  <c r="G13" i="1" s="1"/>
  <c r="F12" i="1"/>
  <c r="E12" i="1"/>
  <c r="G12" i="1" s="1"/>
  <c r="F11" i="1"/>
  <c r="E11" i="1"/>
  <c r="G11" i="1" s="1"/>
  <c r="F10" i="1"/>
  <c r="E10" i="1"/>
  <c r="G10" i="1" s="1"/>
  <c r="F9" i="1"/>
  <c r="F24" i="1" s="1"/>
  <c r="F35" i="1" s="1"/>
  <c r="E9" i="1"/>
  <c r="E24" i="1" s="1"/>
  <c r="G9" i="1" l="1"/>
  <c r="G24" i="1" s="1"/>
  <c r="G26" i="1"/>
  <c r="G27" i="1" s="1"/>
  <c r="C27" i="1"/>
  <c r="C35" i="1" s="1"/>
  <c r="D27" i="1"/>
  <c r="D35" i="1" s="1"/>
  <c r="G29" i="1"/>
  <c r="E31" i="1"/>
  <c r="G31" i="1" s="1"/>
  <c r="G33" i="1" l="1"/>
  <c r="G35" i="1"/>
  <c r="E33" i="1"/>
  <c r="E35" i="1" s="1"/>
</calcChain>
</file>

<file path=xl/sharedStrings.xml><?xml version="1.0" encoding="utf-8"?>
<sst xmlns="http://schemas.openxmlformats.org/spreadsheetml/2006/main" count="48" uniqueCount="48">
  <si>
    <t>Descripción</t>
  </si>
  <si>
    <t>Taquilla Solidaridad</t>
  </si>
  <si>
    <t>Taquilla Montenegro</t>
  </si>
  <si>
    <t>Estacionamiento Solidaridad</t>
  </si>
  <si>
    <t>Estacionamiento Montenegro</t>
  </si>
  <si>
    <t>Renta auditorio</t>
  </si>
  <si>
    <t>Renta campos de fútbol</t>
  </si>
  <si>
    <t>Escuela de fútbol</t>
  </si>
  <si>
    <t>Liga deportivas</t>
  </si>
  <si>
    <t>Torneo de fútbol</t>
  </si>
  <si>
    <t>Curso de verano</t>
  </si>
  <si>
    <t>Tren escénico</t>
  </si>
  <si>
    <t>Concesiones Solidaridad</t>
  </si>
  <si>
    <t>Concesiones Montenegro</t>
  </si>
  <si>
    <t>Otros Ingresos</t>
  </si>
  <si>
    <t>Productos  financieros</t>
  </si>
  <si>
    <t>Total Ingresos Propios</t>
  </si>
  <si>
    <t>Ingresos transferibles (I.V.A. Trasladado)</t>
  </si>
  <si>
    <t>Subtotal Ingresos Transferibles</t>
  </si>
  <si>
    <t>Subsidio</t>
  </si>
  <si>
    <t>Subsidio extraordinario (impacto salarial)</t>
  </si>
  <si>
    <t>Subsidio extraordinario (cambio de imagen)</t>
  </si>
  <si>
    <t>Subsidio extraordinario (eliminación de ingresos)</t>
  </si>
  <si>
    <t>Subtotal Subsidio</t>
  </si>
  <si>
    <t>Total Ingresos</t>
  </si>
  <si>
    <t>Presupuesto Inicial</t>
  </si>
  <si>
    <t>Adecuación  Solicitada</t>
  </si>
  <si>
    <t>Aumento</t>
  </si>
  <si>
    <t>Disminución</t>
  </si>
  <si>
    <t>Presupuesto Modificado</t>
  </si>
  <si>
    <t>Ingreso recibido al       31-dic-2016</t>
  </si>
  <si>
    <t>Diferencia Vs. 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</si>
  <si>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</si>
  <si>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</si>
  <si>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</si>
  <si>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</si>
  <si>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</si>
  <si>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</si>
  <si>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</si>
  <si>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</si>
  <si>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</si>
  <si>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</si>
  <si>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</si>
  <si>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</si>
  <si>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DEL REPORTE: 31 de diciembre de  2016</t>
  </si>
  <si>
    <t xml:space="preserve">    AVANCE PROGRAMA PRESUPUESTARIO </t>
  </si>
  <si>
    <t>Organismo Operador del Parque de la Solidaridad</t>
  </si>
  <si>
    <r>
      <t xml:space="preserve">    PRESUPUESTO DE INGRESOS </t>
    </r>
    <r>
      <rPr>
        <b/>
        <sz val="36"/>
        <rFont val="Arial"/>
        <family val="2"/>
      </rPr>
      <t>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</si>
</sst>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0"/>
  </numFmts>
  <fonts count="13" x14ac:knownFonts="1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color theme="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auto="1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3" xfId="0" applyFont="1" applyFill="1" applyBorder="1"/>
    <xf numFmtId="164" fontId="3" fillId="2" borderId="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/>
    <xf numFmtId="4" fontId="2" fillId="0" borderId="3" xfId="0" applyNumberFormat="1" applyFont="1" applyFill="1" applyBorder="1"/>
    <xf numFmtId="0" fontId="2" fillId="0" borderId="3" xfId="0" applyFont="1" applyBorder="1"/>
    <xf numFmtId="164" fontId="1" fillId="2" borderId="4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3" fontId="2" fillId="0" borderId="3" xfId="0" applyNumberFormat="1" applyFont="1" applyBorder="1"/>
    <xf numFmtId="3" fontId="2" fillId="0" borderId="6" xfId="0" applyNumberFormat="1" applyFont="1" applyBorder="1"/>
    <xf numFmtId="3" fontId="2" fillId="0" borderId="3" xfId="0" applyNumberFormat="1" applyFont="1" applyBorder="1" applyAlignment="1">
      <alignment horizontal="right" vertical="center"/>
    </xf>
    <xf numFmtId="164" fontId="1" fillId="2" borderId="4" xfId="0" applyNumberFormat="1" applyFont="1" applyFill="1" applyBorder="1" applyAlignment="1">
      <alignment vertical="center" wrapText="1"/>
    </xf>
    <xf numFmtId="3" fontId="2" fillId="0" borderId="3" xfId="0" applyNumberFormat="1" applyFont="1" applyFill="1" applyBorder="1"/>
    <xf numFmtId="3" fontId="2" fillId="0" borderId="3" xfId="0" applyNumberFormat="1" applyFont="1" applyFill="1" applyBorder="1" applyAlignment="1">
      <alignment horizontal="right" vertical="center"/>
    </xf>
    <xf numFmtId="3" fontId="2" fillId="4" borderId="3" xfId="0" applyNumberFormat="1" applyFont="1" applyFill="1" applyBorder="1" applyAlignment="1">
      <alignment horizontal="right" vertical="center"/>
    </xf>
    <xf numFmtId="3" fontId="2" fillId="4" borderId="3" xfId="0" applyNumberFormat="1" applyFont="1" applyFill="1" applyBorder="1"/>
    <xf numFmtId="0" fontId="5" fillId="0" borderId="0" xfId="0" applyFont="1" applyFill="1" applyAlignment="1"/>
    <xf numFmtId="0" fontId="6" fillId="0" borderId="0" xfId="0" applyFont="1"/>
    <xf numFmtId="0" fontId="7" fillId="0" borderId="0" xfId="0" applyFont="1" applyFill="1" applyAlignment="1"/>
    <xf numFmtId="164" fontId="1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8" fillId="0" borderId="0" xfId="0" applyFont="1" applyFill="1" applyAlignment="1"/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/>
    </xf>
    <xf numFmtId="165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190500</xdr:rowOff>
    </xdr:from>
    <xdr:to>
      <xdr:col>2</xdr:col>
      <xdr:colOff>123825</xdr:colOff>
      <xdr:row>4</xdr:row>
      <xdr:rowOff>142875</xdr:rowOff>
    </xdr:to>
    <xdr:pic>
      <xdr:nvPicPr>
        <xdr:cNvPr id="14" name="1 Imagen" descr="GOBJAL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190500"/>
          <a:ext cx="2486025" cy="127635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0</xdr:row>
      <xdr:rowOff>57151</xdr:rowOff>
    </xdr:from>
    <xdr:to>
      <xdr:col>19</xdr:col>
      <xdr:colOff>200025</xdr:colOff>
      <xdr:row>5</xdr:row>
      <xdr:rowOff>9525</xdr:rowOff>
    </xdr:to>
    <xdr:pic>
      <xdr:nvPicPr>
        <xdr:cNvPr id="15" name="2 Imagen" descr="logo201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678025" y="57151"/>
          <a:ext cx="962025" cy="1533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workbookViewId="0">
      <selection activeCell="V15" sqref="V15"/>
    </sheetView>
  </sheetViews>
  <sheetFormatPr baseColWidth="10" defaultRowHeight="15" x14ac:dyDescent="0.25"/>
  <cols>
    <col min="1" max="1" width="25.85546875" customWidth="1"/>
  </cols>
  <sheetData>
    <row r="1" spans="1:20" ht="45" x14ac:dyDescent="0.6">
      <c r="A1" s="29"/>
      <c r="B1" s="29"/>
      <c r="C1" s="30"/>
      <c r="D1" s="31" t="s">
        <v>47</v>
      </c>
      <c r="E1" s="29"/>
      <c r="F1" s="29"/>
      <c r="G1" s="32"/>
      <c r="M1" s="33"/>
      <c r="N1" s="33"/>
      <c r="O1" s="34"/>
      <c r="Q1" s="19"/>
      <c r="R1" s="35"/>
      <c r="S1" s="35"/>
      <c r="T1" s="35"/>
    </row>
    <row r="2" spans="1:20" ht="26.25" x14ac:dyDescent="0.4">
      <c r="A2" s="29"/>
      <c r="B2" s="29"/>
      <c r="C2" s="30"/>
      <c r="D2" s="31" t="s">
        <v>45</v>
      </c>
      <c r="E2" s="29"/>
      <c r="F2" s="29"/>
      <c r="G2" s="32"/>
      <c r="L2" s="20"/>
      <c r="M2" s="36" t="s">
        <v>46</v>
      </c>
      <c r="N2" s="36"/>
      <c r="O2" s="20"/>
      <c r="P2" s="20"/>
      <c r="Q2" s="19"/>
      <c r="R2" s="37"/>
      <c r="S2" s="37"/>
      <c r="T2" s="38"/>
    </row>
    <row r="3" spans="1:20" ht="18" x14ac:dyDescent="0.25">
      <c r="A3" s="29"/>
      <c r="B3" s="29"/>
      <c r="C3" s="30"/>
      <c r="D3" s="29"/>
      <c r="E3" s="29"/>
      <c r="F3" s="29"/>
      <c r="G3" s="30"/>
      <c r="H3" s="20"/>
      <c r="I3" s="20"/>
      <c r="J3" s="20"/>
      <c r="K3" s="20"/>
      <c r="L3" s="20"/>
      <c r="M3" s="39"/>
      <c r="N3" s="39"/>
      <c r="O3" s="20"/>
      <c r="P3" s="20"/>
      <c r="Q3" s="40"/>
      <c r="R3" s="38"/>
      <c r="S3" s="19"/>
      <c r="T3" s="19"/>
    </row>
    <row r="4" spans="1:20" x14ac:dyDescent="0.25">
      <c r="A4" s="41"/>
      <c r="B4" s="41"/>
      <c r="C4" s="42"/>
      <c r="D4" s="41"/>
      <c r="E4" s="41"/>
      <c r="F4" s="41"/>
      <c r="G4" s="42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20.25" x14ac:dyDescent="0.3">
      <c r="A5" s="44"/>
      <c r="B5" s="19"/>
      <c r="C5" s="45"/>
      <c r="D5" s="18"/>
      <c r="E5" s="18"/>
      <c r="F5" s="19"/>
      <c r="G5" s="32"/>
      <c r="H5" s="46"/>
      <c r="I5" s="20"/>
      <c r="J5" s="20"/>
      <c r="K5" s="20"/>
      <c r="L5" s="20"/>
      <c r="M5" s="18" t="s">
        <v>44</v>
      </c>
      <c r="N5" s="19"/>
      <c r="O5" s="20"/>
      <c r="P5" s="20"/>
      <c r="Q5" s="20"/>
      <c r="R5" s="20"/>
      <c r="S5" s="20"/>
      <c r="T5" s="40"/>
    </row>
    <row r="7" spans="1:20" ht="22.5" customHeight="1" x14ac:dyDescent="0.25">
      <c r="A7" s="23" t="s">
        <v>0</v>
      </c>
      <c r="B7" s="21" t="s">
        <v>25</v>
      </c>
      <c r="C7" s="25" t="s">
        <v>26</v>
      </c>
      <c r="D7" s="26"/>
      <c r="E7" s="21" t="s">
        <v>29</v>
      </c>
      <c r="F7" s="27" t="s">
        <v>30</v>
      </c>
      <c r="G7" s="21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6" t="s">
        <v>38</v>
      </c>
      <c r="O7" s="6" t="s">
        <v>39</v>
      </c>
      <c r="P7" s="6" t="s">
        <v>40</v>
      </c>
      <c r="Q7" s="6" t="s">
        <v>41</v>
      </c>
      <c r="R7" s="6" t="s">
        <v>42</v>
      </c>
      <c r="S7" s="6" t="s">
        <v>43</v>
      </c>
    </row>
    <row r="8" spans="1:20" x14ac:dyDescent="0.25">
      <c r="A8" s="24"/>
      <c r="B8" s="22"/>
      <c r="C8" s="9" t="s">
        <v>27</v>
      </c>
      <c r="D8" s="9" t="s">
        <v>28</v>
      </c>
      <c r="E8" s="22"/>
      <c r="F8" s="28"/>
      <c r="G8" s="22"/>
      <c r="H8" s="14">
        <v>427861</v>
      </c>
      <c r="I8" s="14">
        <v>330435</v>
      </c>
      <c r="J8" s="14">
        <v>576282</v>
      </c>
      <c r="K8" s="14">
        <v>398993</v>
      </c>
      <c r="L8" s="10">
        <v>306418</v>
      </c>
      <c r="M8" s="14">
        <v>286076</v>
      </c>
      <c r="N8" s="12">
        <v>408261</v>
      </c>
      <c r="O8" s="12">
        <v>160286</v>
      </c>
      <c r="P8" s="12">
        <v>0</v>
      </c>
      <c r="Q8" s="12">
        <v>0</v>
      </c>
      <c r="R8" s="12">
        <v>0</v>
      </c>
      <c r="S8" s="12">
        <v>0</v>
      </c>
    </row>
    <row r="9" spans="1:20" x14ac:dyDescent="0.25">
      <c r="A9" s="1" t="s">
        <v>1</v>
      </c>
      <c r="B9" s="7">
        <v>5306388</v>
      </c>
      <c r="C9" s="10"/>
      <c r="D9" s="10"/>
      <c r="E9" s="12">
        <f t="shared" ref="E9:E22" si="0">(B9+C9-D9)</f>
        <v>5306388</v>
      </c>
      <c r="F9" s="7">
        <f>SUM(H8:S8)</f>
        <v>2894612</v>
      </c>
      <c r="G9" s="12">
        <f>(E9-F9)</f>
        <v>2411776</v>
      </c>
      <c r="H9" s="14">
        <v>165137</v>
      </c>
      <c r="I9" s="14">
        <v>122409</v>
      </c>
      <c r="J9" s="14">
        <v>190617</v>
      </c>
      <c r="K9" s="14">
        <v>98175</v>
      </c>
      <c r="L9" s="10">
        <v>79016</v>
      </c>
      <c r="M9" s="14">
        <v>75110</v>
      </c>
      <c r="N9" s="12">
        <v>113288</v>
      </c>
      <c r="O9" s="12">
        <v>45248</v>
      </c>
      <c r="P9" s="12">
        <v>0</v>
      </c>
      <c r="Q9" s="12">
        <v>0</v>
      </c>
      <c r="R9" s="12">
        <v>0</v>
      </c>
      <c r="S9" s="12">
        <v>0</v>
      </c>
    </row>
    <row r="10" spans="1:20" x14ac:dyDescent="0.25">
      <c r="A10" s="1" t="s">
        <v>2</v>
      </c>
      <c r="B10" s="7">
        <v>1522310.1</v>
      </c>
      <c r="C10" s="10"/>
      <c r="D10" s="10"/>
      <c r="E10" s="12">
        <f t="shared" si="0"/>
        <v>1522310.1</v>
      </c>
      <c r="F10" s="7">
        <f t="shared" ref="F10:F22" si="1">SUM(H9:S9)</f>
        <v>889000</v>
      </c>
      <c r="G10" s="12">
        <f t="shared" ref="G10:G23" si="2">(E10-F10)</f>
        <v>633310.10000000009</v>
      </c>
      <c r="H10" s="14">
        <v>124034.5</v>
      </c>
      <c r="I10" s="14">
        <v>104310.35</v>
      </c>
      <c r="J10" s="14">
        <v>170758.63</v>
      </c>
      <c r="K10" s="14">
        <v>158741.37</v>
      </c>
      <c r="L10" s="10">
        <v>101931</v>
      </c>
      <c r="M10" s="14">
        <v>93827.61</v>
      </c>
      <c r="N10" s="12">
        <v>121052</v>
      </c>
      <c r="O10" s="12">
        <v>36603</v>
      </c>
      <c r="P10" s="12">
        <v>0</v>
      </c>
      <c r="Q10" s="12">
        <v>0</v>
      </c>
      <c r="R10" s="12">
        <v>0</v>
      </c>
      <c r="S10" s="12">
        <v>0</v>
      </c>
    </row>
    <row r="11" spans="1:20" x14ac:dyDescent="0.25">
      <c r="A11" s="1" t="s">
        <v>3</v>
      </c>
      <c r="B11" s="7">
        <v>1479408.5979999998</v>
      </c>
      <c r="C11" s="10"/>
      <c r="D11" s="10"/>
      <c r="E11" s="12">
        <f t="shared" si="0"/>
        <v>1479408.5979999998</v>
      </c>
      <c r="F11" s="7">
        <f t="shared" si="1"/>
        <v>911258.46</v>
      </c>
      <c r="G11" s="12">
        <f t="shared" si="2"/>
        <v>568150.1379999998</v>
      </c>
      <c r="H11" s="14">
        <v>56086.2</v>
      </c>
      <c r="I11" s="14">
        <v>40482.74</v>
      </c>
      <c r="J11" s="14">
        <v>60810.31</v>
      </c>
      <c r="K11" s="14">
        <v>31293.08</v>
      </c>
      <c r="L11" s="10">
        <v>25982.77</v>
      </c>
      <c r="M11" s="14">
        <v>22120.7</v>
      </c>
      <c r="N11" s="12">
        <v>36155.160000000003</v>
      </c>
      <c r="O11" s="12">
        <v>13207</v>
      </c>
      <c r="P11" s="12">
        <v>0</v>
      </c>
      <c r="Q11" s="12">
        <v>0</v>
      </c>
      <c r="R11" s="12">
        <v>0</v>
      </c>
      <c r="S11" s="12">
        <v>0</v>
      </c>
    </row>
    <row r="12" spans="1:20" x14ac:dyDescent="0.25">
      <c r="A12" s="1" t="s">
        <v>4</v>
      </c>
      <c r="B12" s="7">
        <v>549107.91493333329</v>
      </c>
      <c r="C12" s="10"/>
      <c r="D12" s="10"/>
      <c r="E12" s="12">
        <f t="shared" si="0"/>
        <v>549107.91493333329</v>
      </c>
      <c r="F12" s="7">
        <f t="shared" si="1"/>
        <v>286137.96000000002</v>
      </c>
      <c r="G12" s="12">
        <f t="shared" si="2"/>
        <v>262969.95493333327</v>
      </c>
      <c r="H12" s="14">
        <v>37500</v>
      </c>
      <c r="I12" s="14">
        <v>0</v>
      </c>
      <c r="J12" s="14">
        <v>0</v>
      </c>
      <c r="K12" s="14">
        <v>8620.69</v>
      </c>
      <c r="L12" s="10">
        <v>0</v>
      </c>
      <c r="M12" s="14">
        <v>25000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pans="1:20" x14ac:dyDescent="0.25">
      <c r="A13" s="1" t="s">
        <v>5</v>
      </c>
      <c r="B13" s="7">
        <v>212500</v>
      </c>
      <c r="C13" s="10"/>
      <c r="D13" s="10"/>
      <c r="E13" s="12">
        <f t="shared" si="0"/>
        <v>212500</v>
      </c>
      <c r="F13" s="7">
        <f t="shared" si="1"/>
        <v>71120.69</v>
      </c>
      <c r="G13" s="12">
        <f t="shared" si="2"/>
        <v>141379.31</v>
      </c>
      <c r="H13" s="14">
        <v>2500</v>
      </c>
      <c r="I13" s="14">
        <v>4250</v>
      </c>
      <c r="J13" s="14">
        <v>4700</v>
      </c>
      <c r="K13" s="14">
        <v>10334.48</v>
      </c>
      <c r="L13" s="14">
        <f>600+500+500+500+500</f>
        <v>2600</v>
      </c>
      <c r="M13" s="14">
        <v>3500</v>
      </c>
      <c r="N13" s="15">
        <v>11500</v>
      </c>
      <c r="O13" s="12">
        <v>2000</v>
      </c>
      <c r="P13" s="12">
        <v>500</v>
      </c>
      <c r="Q13" s="12">
        <v>2500</v>
      </c>
      <c r="R13" s="12">
        <v>500</v>
      </c>
      <c r="S13" s="12">
        <v>-439.66</v>
      </c>
    </row>
    <row r="14" spans="1:20" x14ac:dyDescent="0.25">
      <c r="A14" s="1" t="s">
        <v>6</v>
      </c>
      <c r="B14" s="7">
        <v>71500</v>
      </c>
      <c r="C14" s="10"/>
      <c r="D14" s="10"/>
      <c r="E14" s="12">
        <f t="shared" si="0"/>
        <v>71500</v>
      </c>
      <c r="F14" s="7">
        <f t="shared" si="1"/>
        <v>44444.819999999992</v>
      </c>
      <c r="G14" s="12">
        <f t="shared" si="2"/>
        <v>27055.180000000008</v>
      </c>
      <c r="H14" s="14">
        <v>84885</v>
      </c>
      <c r="I14" s="14">
        <v>64905</v>
      </c>
      <c r="J14" s="14">
        <v>58299</v>
      </c>
      <c r="K14" s="14">
        <v>81275</v>
      </c>
      <c r="L14" s="14">
        <v>80300</v>
      </c>
      <c r="M14" s="14">
        <v>63445</v>
      </c>
      <c r="N14" s="15">
        <v>40065</v>
      </c>
      <c r="O14" s="12">
        <v>64695</v>
      </c>
      <c r="P14" s="12">
        <v>81705</v>
      </c>
      <c r="Q14" s="12">
        <v>59885</v>
      </c>
      <c r="R14" s="12">
        <v>58905</v>
      </c>
      <c r="S14" s="12">
        <v>31490</v>
      </c>
    </row>
    <row r="15" spans="1:20" x14ac:dyDescent="0.25">
      <c r="A15" s="1" t="s">
        <v>7</v>
      </c>
      <c r="B15" s="7">
        <v>912000</v>
      </c>
      <c r="C15" s="10"/>
      <c r="D15" s="10"/>
      <c r="E15" s="12">
        <f t="shared" si="0"/>
        <v>912000</v>
      </c>
      <c r="F15" s="7">
        <f t="shared" si="1"/>
        <v>769854</v>
      </c>
      <c r="G15" s="12">
        <f t="shared" si="2"/>
        <v>142146</v>
      </c>
      <c r="H15" s="14">
        <v>31720</v>
      </c>
      <c r="I15" s="14">
        <v>43050</v>
      </c>
      <c r="J15" s="14">
        <v>63860</v>
      </c>
      <c r="K15" s="14">
        <v>58670</v>
      </c>
      <c r="L15" s="14">
        <v>58000</v>
      </c>
      <c r="M15" s="14">
        <v>63972</v>
      </c>
      <c r="N15" s="15">
        <v>46120</v>
      </c>
      <c r="O15" s="12">
        <v>7300</v>
      </c>
      <c r="P15" s="12">
        <v>48346</v>
      </c>
      <c r="Q15" s="12">
        <v>37062</v>
      </c>
      <c r="R15" s="12">
        <v>48910</v>
      </c>
      <c r="S15" s="12">
        <v>31560</v>
      </c>
    </row>
    <row r="16" spans="1:20" x14ac:dyDescent="0.25">
      <c r="A16" s="1" t="s">
        <v>8</v>
      </c>
      <c r="B16" s="7">
        <v>751440</v>
      </c>
      <c r="C16" s="10"/>
      <c r="D16" s="10"/>
      <c r="E16" s="12">
        <f t="shared" si="0"/>
        <v>751440</v>
      </c>
      <c r="F16" s="7">
        <f t="shared" si="1"/>
        <v>538570</v>
      </c>
      <c r="G16" s="12">
        <f t="shared" si="2"/>
        <v>212870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>
        <v>81000</v>
      </c>
      <c r="O16" s="14">
        <v>0</v>
      </c>
      <c r="P16" s="14">
        <v>20000</v>
      </c>
      <c r="Q16" s="14">
        <v>0</v>
      </c>
      <c r="R16" s="14">
        <v>0</v>
      </c>
      <c r="S16" s="14">
        <v>0</v>
      </c>
    </row>
    <row r="17" spans="1:19" x14ac:dyDescent="0.25">
      <c r="A17" s="1" t="s">
        <v>9</v>
      </c>
      <c r="B17" s="7">
        <v>108000</v>
      </c>
      <c r="C17" s="10"/>
      <c r="D17" s="10"/>
      <c r="E17" s="12">
        <f t="shared" si="0"/>
        <v>108000</v>
      </c>
      <c r="F17" s="7">
        <f t="shared" si="1"/>
        <v>101000</v>
      </c>
      <c r="G17" s="12">
        <f t="shared" si="2"/>
        <v>7000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5">
        <v>17950</v>
      </c>
      <c r="O17" s="14">
        <v>600</v>
      </c>
      <c r="P17" s="14">
        <v>0</v>
      </c>
      <c r="Q17" s="14">
        <v>0</v>
      </c>
      <c r="R17" s="14">
        <v>0</v>
      </c>
      <c r="S17" s="14">
        <v>0</v>
      </c>
    </row>
    <row r="18" spans="1:19" x14ac:dyDescent="0.25">
      <c r="A18" s="1" t="s">
        <v>10</v>
      </c>
      <c r="B18" s="7">
        <v>40000</v>
      </c>
      <c r="C18" s="10"/>
      <c r="D18" s="10"/>
      <c r="E18" s="12">
        <f t="shared" si="0"/>
        <v>40000</v>
      </c>
      <c r="F18" s="7">
        <f t="shared" si="1"/>
        <v>18550</v>
      </c>
      <c r="G18" s="12">
        <f t="shared" si="2"/>
        <v>21450</v>
      </c>
      <c r="H18" s="14">
        <v>3750</v>
      </c>
      <c r="I18" s="14">
        <v>1260</v>
      </c>
      <c r="J18" s="14">
        <v>4090</v>
      </c>
      <c r="K18" s="14">
        <v>3340</v>
      </c>
      <c r="L18" s="10">
        <v>2800</v>
      </c>
      <c r="M18" s="14">
        <v>1030</v>
      </c>
      <c r="N18" s="16">
        <v>5160</v>
      </c>
      <c r="O18" s="12">
        <v>1350</v>
      </c>
      <c r="P18" s="12">
        <v>0</v>
      </c>
      <c r="Q18" s="12">
        <v>0</v>
      </c>
      <c r="R18" s="12">
        <v>0</v>
      </c>
      <c r="S18" s="14">
        <v>0</v>
      </c>
    </row>
    <row r="19" spans="1:19" x14ac:dyDescent="0.25">
      <c r="A19" s="1" t="s">
        <v>11</v>
      </c>
      <c r="B19" s="7">
        <v>100040</v>
      </c>
      <c r="C19" s="10"/>
      <c r="D19" s="10"/>
      <c r="E19" s="12">
        <f t="shared" si="0"/>
        <v>100040</v>
      </c>
      <c r="F19" s="7">
        <f t="shared" si="1"/>
        <v>22780</v>
      </c>
      <c r="G19" s="12">
        <f t="shared" si="2"/>
        <v>77260</v>
      </c>
      <c r="H19" s="14">
        <v>49859.83</v>
      </c>
      <c r="I19" s="14">
        <v>51283.97</v>
      </c>
      <c r="J19" s="14">
        <v>49783.97</v>
      </c>
      <c r="K19" s="14">
        <v>52683.8</v>
      </c>
      <c r="L19" s="10">
        <v>55704</v>
      </c>
      <c r="M19" s="14">
        <v>46084.2</v>
      </c>
      <c r="N19" s="17">
        <v>45604.2</v>
      </c>
      <c r="O19" s="12">
        <v>59884</v>
      </c>
      <c r="P19" s="12">
        <v>56424</v>
      </c>
      <c r="Q19" s="12">
        <v>44381</v>
      </c>
      <c r="R19" s="12">
        <v>50265</v>
      </c>
      <c r="S19" s="12">
        <v>48225</v>
      </c>
    </row>
    <row r="20" spans="1:19" x14ac:dyDescent="0.25">
      <c r="A20" s="1" t="s">
        <v>12</v>
      </c>
      <c r="B20" s="7">
        <v>785520</v>
      </c>
      <c r="C20" s="10"/>
      <c r="D20" s="10"/>
      <c r="E20" s="12">
        <f t="shared" si="0"/>
        <v>785520</v>
      </c>
      <c r="F20" s="7">
        <f t="shared" si="1"/>
        <v>610182.97</v>
      </c>
      <c r="G20" s="12">
        <f t="shared" si="2"/>
        <v>175337.03000000003</v>
      </c>
      <c r="H20" s="14">
        <v>15304.83</v>
      </c>
      <c r="I20" s="14">
        <v>13654.66</v>
      </c>
      <c r="J20" s="14">
        <v>21289.83</v>
      </c>
      <c r="K20" s="14">
        <v>7335</v>
      </c>
      <c r="L20" s="10">
        <v>21914.799999999999</v>
      </c>
      <c r="M20" s="14">
        <v>10502.05</v>
      </c>
      <c r="N20" s="17">
        <v>12185.8</v>
      </c>
      <c r="O20" s="12">
        <v>22899</v>
      </c>
      <c r="P20" s="12">
        <v>18535</v>
      </c>
      <c r="Q20" s="12">
        <v>16835</v>
      </c>
      <c r="R20" s="12">
        <v>8078</v>
      </c>
      <c r="S20" s="12">
        <v>15840</v>
      </c>
    </row>
    <row r="21" spans="1:19" x14ac:dyDescent="0.25">
      <c r="A21" s="1" t="s">
        <v>13</v>
      </c>
      <c r="B21" s="7">
        <v>190980</v>
      </c>
      <c r="C21" s="10"/>
      <c r="D21" s="10"/>
      <c r="E21" s="12">
        <f t="shared" si="0"/>
        <v>190980</v>
      </c>
      <c r="F21" s="7">
        <f t="shared" si="1"/>
        <v>184373.97</v>
      </c>
      <c r="G21" s="12">
        <f t="shared" si="2"/>
        <v>6606.0299999999988</v>
      </c>
      <c r="H21" s="14">
        <v>3604</v>
      </c>
      <c r="I21" s="14">
        <v>79088</v>
      </c>
      <c r="J21" s="14">
        <v>3412</v>
      </c>
      <c r="K21" s="14">
        <v>161915</v>
      </c>
      <c r="L21" s="14">
        <v>16371</v>
      </c>
      <c r="M21" s="14">
        <v>12727</v>
      </c>
      <c r="N21" s="15">
        <v>12062</v>
      </c>
      <c r="O21" s="15">
        <v>16817</v>
      </c>
      <c r="P21" s="15">
        <v>4480</v>
      </c>
      <c r="Q21" s="12">
        <v>14205</v>
      </c>
      <c r="R21" s="12">
        <v>10174</v>
      </c>
      <c r="S21" s="12">
        <v>3324</v>
      </c>
    </row>
    <row r="22" spans="1:19" x14ac:dyDescent="0.25">
      <c r="A22" s="1" t="s">
        <v>14</v>
      </c>
      <c r="B22" s="7">
        <v>287997.53000000003</v>
      </c>
      <c r="C22" s="10"/>
      <c r="D22" s="10"/>
      <c r="E22" s="12">
        <f t="shared" si="0"/>
        <v>287997.53000000003</v>
      </c>
      <c r="F22" s="7">
        <f t="shared" si="1"/>
        <v>338179</v>
      </c>
      <c r="G22" s="12">
        <f t="shared" si="2"/>
        <v>-50181.469999999972</v>
      </c>
      <c r="H22" s="14">
        <f>168.43</f>
        <v>168.43</v>
      </c>
      <c r="I22" s="14">
        <v>62.62</v>
      </c>
      <c r="J22" s="14">
        <v>120.98</v>
      </c>
      <c r="K22" s="14">
        <v>158.47</v>
      </c>
      <c r="L22" s="10">
        <v>231.49</v>
      </c>
      <c r="M22" s="14">
        <v>248.1</v>
      </c>
      <c r="N22" s="15">
        <v>305.39999999999998</v>
      </c>
      <c r="O22" s="12">
        <v>382</v>
      </c>
      <c r="P22" s="12">
        <v>254</v>
      </c>
      <c r="Q22" s="12">
        <v>232</v>
      </c>
      <c r="R22" s="12">
        <v>472</v>
      </c>
      <c r="S22" s="12">
        <v>279.25</v>
      </c>
    </row>
    <row r="23" spans="1:19" x14ac:dyDescent="0.25">
      <c r="A23" s="1" t="s">
        <v>15</v>
      </c>
      <c r="B23" s="8">
        <v>7000</v>
      </c>
      <c r="C23" s="11"/>
      <c r="D23" s="11"/>
      <c r="E23" s="12">
        <f>(B23+C23-D23)</f>
        <v>7000</v>
      </c>
      <c r="F23" s="7">
        <f>SUM(H22:S22)</f>
        <v>2914.74</v>
      </c>
      <c r="G23" s="12">
        <f t="shared" si="2"/>
        <v>4085.26</v>
      </c>
      <c r="H23" s="13">
        <f t="shared" ref="G23:S24" si="3">SUM(H8:H22)</f>
        <v>1002410.7899999999</v>
      </c>
      <c r="I23" s="13">
        <f t="shared" si="3"/>
        <v>855191.34</v>
      </c>
      <c r="J23" s="13">
        <f t="shared" si="3"/>
        <v>1204023.72</v>
      </c>
      <c r="K23" s="13">
        <f t="shared" si="3"/>
        <v>1071534.8899999999</v>
      </c>
      <c r="L23" s="13">
        <f t="shared" si="3"/>
        <v>751269.06</v>
      </c>
      <c r="M23" s="13">
        <f t="shared" si="3"/>
        <v>703642.66</v>
      </c>
      <c r="N23" s="13">
        <f t="shared" si="3"/>
        <v>950708.56</v>
      </c>
      <c r="O23" s="13">
        <f t="shared" si="3"/>
        <v>431271</v>
      </c>
      <c r="P23" s="13">
        <f t="shared" si="3"/>
        <v>230244</v>
      </c>
      <c r="Q23" s="13">
        <f t="shared" si="3"/>
        <v>175100</v>
      </c>
      <c r="R23" s="13">
        <f t="shared" si="3"/>
        <v>177304</v>
      </c>
      <c r="S23" s="13">
        <f t="shared" si="3"/>
        <v>130278.59</v>
      </c>
    </row>
    <row r="24" spans="1:19" ht="36" x14ac:dyDescent="0.25">
      <c r="A24" s="2" t="s">
        <v>16</v>
      </c>
      <c r="B24" s="6">
        <f>SUM(B9:B23)</f>
        <v>12324192.142933331</v>
      </c>
      <c r="C24" s="6">
        <f>SUM(C11:C22)</f>
        <v>0</v>
      </c>
      <c r="D24" s="6">
        <f>SUM(D11:D22)</f>
        <v>0</v>
      </c>
      <c r="E24" s="6">
        <f>SUM(E9:E23)</f>
        <v>12324192.142933331</v>
      </c>
      <c r="F24" s="13">
        <f>SUM(F9:F23)</f>
        <v>7682978.6100000003</v>
      </c>
      <c r="G24" s="13">
        <f t="shared" si="3"/>
        <v>4641213.5329333339</v>
      </c>
      <c r="H24" s="14"/>
      <c r="I24" s="14"/>
      <c r="J24" s="14"/>
      <c r="K24" s="12"/>
      <c r="L24" s="14"/>
      <c r="M24" s="14"/>
      <c r="N24" s="12"/>
      <c r="O24" s="12"/>
      <c r="P24" s="12"/>
      <c r="Q24" s="12"/>
      <c r="R24" s="12"/>
      <c r="S24" s="12"/>
    </row>
    <row r="25" spans="1:19" x14ac:dyDescent="0.25">
      <c r="A25" s="3"/>
      <c r="B25" s="7"/>
      <c r="C25" s="10"/>
      <c r="D25" s="10"/>
      <c r="E25" s="10"/>
      <c r="F25" s="7"/>
      <c r="G25" s="12"/>
      <c r="H25" s="14">
        <v>44313.69</v>
      </c>
      <c r="I25" s="14">
        <v>34572.730000000003</v>
      </c>
      <c r="J25" s="14">
        <v>49829.599999999999</v>
      </c>
      <c r="K25" s="12">
        <v>44135.76</v>
      </c>
      <c r="L25" s="14">
        <v>36258</v>
      </c>
      <c r="M25" s="14">
        <v>34693</v>
      </c>
      <c r="N25" s="15">
        <v>38839</v>
      </c>
      <c r="O25" s="15">
        <v>24427</v>
      </c>
      <c r="P25" s="12">
        <v>15181</v>
      </c>
      <c r="Q25" s="12">
        <v>13480</v>
      </c>
      <c r="R25" s="12">
        <v>11184</v>
      </c>
      <c r="S25" s="12">
        <v>10801</v>
      </c>
    </row>
    <row r="26" spans="1:19" x14ac:dyDescent="0.25">
      <c r="A26" s="4" t="s">
        <v>17</v>
      </c>
      <c r="B26" s="7">
        <v>534962.64206933323</v>
      </c>
      <c r="C26" s="10"/>
      <c r="D26" s="10"/>
      <c r="E26" s="12">
        <f>(B26+C26-D26)</f>
        <v>534962.64206933323</v>
      </c>
      <c r="F26" s="7">
        <f>SUM(H25:S25)</f>
        <v>357714.78</v>
      </c>
      <c r="G26" s="12">
        <f>(E26-F26)</f>
        <v>177247.8620693332</v>
      </c>
      <c r="H26" s="6">
        <f t="shared" ref="F26:S27" si="4">SUM(H25)</f>
        <v>44313.69</v>
      </c>
      <c r="I26" s="6">
        <f t="shared" si="4"/>
        <v>34572.730000000003</v>
      </c>
      <c r="J26" s="6">
        <f t="shared" si="4"/>
        <v>49829.599999999999</v>
      </c>
      <c r="K26" s="6">
        <f t="shared" si="4"/>
        <v>44135.76</v>
      </c>
      <c r="L26" s="6">
        <f t="shared" si="4"/>
        <v>36258</v>
      </c>
      <c r="M26" s="6">
        <f t="shared" si="4"/>
        <v>34693</v>
      </c>
      <c r="N26" s="6">
        <f t="shared" si="4"/>
        <v>38839</v>
      </c>
      <c r="O26" s="6">
        <f t="shared" si="4"/>
        <v>24427</v>
      </c>
      <c r="P26" s="6">
        <f t="shared" si="4"/>
        <v>15181</v>
      </c>
      <c r="Q26" s="6">
        <f t="shared" si="4"/>
        <v>13480</v>
      </c>
      <c r="R26" s="6">
        <f t="shared" si="4"/>
        <v>11184</v>
      </c>
      <c r="S26" s="6">
        <f t="shared" si="4"/>
        <v>10801</v>
      </c>
    </row>
    <row r="27" spans="1:19" ht="48" x14ac:dyDescent="0.25">
      <c r="A27" s="2" t="s">
        <v>18</v>
      </c>
      <c r="B27" s="6">
        <f>SUM(B26)</f>
        <v>534962.64206933323</v>
      </c>
      <c r="C27" s="6">
        <f>SUM(C12:C26)</f>
        <v>0</v>
      </c>
      <c r="D27" s="6">
        <f>SUM(D12:D26)</f>
        <v>0</v>
      </c>
      <c r="E27" s="6">
        <f>SUM(E26)</f>
        <v>534962.64206933323</v>
      </c>
      <c r="F27" s="13">
        <f t="shared" si="4"/>
        <v>357714.78</v>
      </c>
      <c r="G27" s="6">
        <f t="shared" si="4"/>
        <v>177247.8620693332</v>
      </c>
      <c r="H27" s="14"/>
      <c r="I27" s="14"/>
      <c r="J27" s="14"/>
      <c r="K27" s="12"/>
      <c r="L27" s="14"/>
      <c r="M27" s="14"/>
      <c r="N27" s="12"/>
      <c r="O27" s="12"/>
      <c r="P27" s="12"/>
      <c r="Q27" s="12"/>
      <c r="R27" s="12"/>
      <c r="S27" s="12"/>
    </row>
    <row r="28" spans="1:19" x14ac:dyDescent="0.25">
      <c r="A28" s="3"/>
      <c r="B28" s="7"/>
      <c r="C28" s="10"/>
      <c r="D28" s="10"/>
      <c r="E28" s="10"/>
      <c r="F28" s="7"/>
      <c r="G28" s="12"/>
      <c r="H28" s="10">
        <v>857135.25</v>
      </c>
      <c r="I28" s="10">
        <v>876563.64</v>
      </c>
      <c r="J28" s="10">
        <v>894849.21</v>
      </c>
      <c r="K28" s="10">
        <v>909706.21</v>
      </c>
      <c r="L28" s="14">
        <v>930277.46</v>
      </c>
      <c r="M28" s="14">
        <v>948563.01</v>
      </c>
      <c r="N28" s="12">
        <v>948563.01</v>
      </c>
      <c r="O28" s="12">
        <v>962277</v>
      </c>
      <c r="P28" s="12">
        <v>999991</v>
      </c>
      <c r="Q28" s="12">
        <v>1009134</v>
      </c>
      <c r="R28" s="12">
        <v>1034276</v>
      </c>
      <c r="S28" s="12">
        <v>1057133.47</v>
      </c>
    </row>
    <row r="29" spans="1:19" x14ac:dyDescent="0.25">
      <c r="A29" s="3" t="s">
        <v>19</v>
      </c>
      <c r="B29" s="7">
        <v>11428469.999999998</v>
      </c>
      <c r="C29" s="10"/>
      <c r="D29" s="10"/>
      <c r="E29" s="10">
        <f>(B29+C29-D29)</f>
        <v>11428469.999999998</v>
      </c>
      <c r="F29" s="7">
        <f>SUM(H28:S28)</f>
        <v>11428469.26</v>
      </c>
      <c r="G29" s="12">
        <f>E29-F29</f>
        <v>0.73999999836087227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374199</v>
      </c>
      <c r="P29" s="11">
        <v>93550</v>
      </c>
      <c r="Q29" s="11">
        <v>93550</v>
      </c>
      <c r="R29" s="11">
        <v>0</v>
      </c>
      <c r="S29" s="11">
        <f>93550*2</f>
        <v>187100</v>
      </c>
    </row>
    <row r="30" spans="1:19" x14ac:dyDescent="0.25">
      <c r="A30" s="3" t="s">
        <v>20</v>
      </c>
      <c r="B30" s="8">
        <v>0</v>
      </c>
      <c r="C30" s="11">
        <v>748398.33</v>
      </c>
      <c r="D30" s="11"/>
      <c r="E30" s="10">
        <f t="shared" ref="E30:E32" si="5">(B30+C30-D30)</f>
        <v>748398.33</v>
      </c>
      <c r="F30" s="7">
        <f>SUM(H29:S29)</f>
        <v>748399</v>
      </c>
      <c r="G30" s="12">
        <f>(E30-F30)</f>
        <v>-0.67000000004190952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70000</v>
      </c>
      <c r="P30" s="11">
        <v>0</v>
      </c>
      <c r="Q30" s="11">
        <v>0</v>
      </c>
      <c r="R30" s="11">
        <v>0</v>
      </c>
      <c r="S30" s="11">
        <v>0</v>
      </c>
    </row>
    <row r="31" spans="1:19" x14ac:dyDescent="0.25">
      <c r="A31" s="3" t="s">
        <v>21</v>
      </c>
      <c r="B31" s="8">
        <v>0</v>
      </c>
      <c r="C31" s="11">
        <f>1+69999</f>
        <v>70000</v>
      </c>
      <c r="D31" s="11"/>
      <c r="E31" s="10">
        <f t="shared" si="5"/>
        <v>70000</v>
      </c>
      <c r="F31" s="7">
        <f t="shared" ref="F31:F32" si="6">SUM(H30:S30)</f>
        <v>70000</v>
      </c>
      <c r="G31" s="12">
        <f>(E31-F31)</f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1846158</v>
      </c>
      <c r="R31" s="11">
        <v>0</v>
      </c>
      <c r="S31" s="11">
        <f>615386*2</f>
        <v>1230772</v>
      </c>
    </row>
    <row r="32" spans="1:19" x14ac:dyDescent="0.25">
      <c r="A32" s="3" t="s">
        <v>22</v>
      </c>
      <c r="B32" s="8">
        <v>0</v>
      </c>
      <c r="C32" s="11">
        <v>3076929</v>
      </c>
      <c r="D32" s="11"/>
      <c r="E32" s="10">
        <f t="shared" si="5"/>
        <v>3076929</v>
      </c>
      <c r="F32" s="7">
        <f t="shared" si="6"/>
        <v>3076930</v>
      </c>
      <c r="G32" s="12">
        <f>(E32-F32)</f>
        <v>-1</v>
      </c>
      <c r="H32" s="6">
        <f t="shared" ref="C32:S33" si="7">SUM(H28:H31)</f>
        <v>857135.25</v>
      </c>
      <c r="I32" s="6">
        <f t="shared" si="7"/>
        <v>876563.64</v>
      </c>
      <c r="J32" s="6">
        <f t="shared" si="7"/>
        <v>894849.21</v>
      </c>
      <c r="K32" s="6">
        <f t="shared" si="7"/>
        <v>909706.21</v>
      </c>
      <c r="L32" s="6">
        <f t="shared" si="7"/>
        <v>930277.46</v>
      </c>
      <c r="M32" s="6">
        <f t="shared" si="7"/>
        <v>948563.01</v>
      </c>
      <c r="N32" s="6">
        <f t="shared" si="7"/>
        <v>948563.01</v>
      </c>
      <c r="O32" s="6">
        <f t="shared" si="7"/>
        <v>1406476</v>
      </c>
      <c r="P32" s="6">
        <f t="shared" si="7"/>
        <v>1093541</v>
      </c>
      <c r="Q32" s="6">
        <f t="shared" si="7"/>
        <v>2948842</v>
      </c>
      <c r="R32" s="6">
        <f t="shared" si="7"/>
        <v>1034276</v>
      </c>
      <c r="S32" s="6">
        <f t="shared" si="7"/>
        <v>2475005.4699999997</v>
      </c>
    </row>
    <row r="33" spans="1:19" x14ac:dyDescent="0.25">
      <c r="A33" s="2" t="s">
        <v>23</v>
      </c>
      <c r="B33" s="6">
        <f>SUM(B29:B32)</f>
        <v>11428469.999999998</v>
      </c>
      <c r="C33" s="6">
        <f t="shared" si="7"/>
        <v>3895327.33</v>
      </c>
      <c r="D33" s="6">
        <f t="shared" si="7"/>
        <v>0</v>
      </c>
      <c r="E33" s="6">
        <f t="shared" si="7"/>
        <v>15323797.329999998</v>
      </c>
      <c r="F33" s="6">
        <f t="shared" si="7"/>
        <v>15323798.26</v>
      </c>
      <c r="G33" s="6">
        <f t="shared" si="7"/>
        <v>-0.93000000168103725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x14ac:dyDescent="0.25">
      <c r="A34" s="5"/>
      <c r="B34" s="7"/>
      <c r="C34" s="10"/>
      <c r="D34" s="10"/>
      <c r="E34" s="10"/>
      <c r="F34" s="7"/>
      <c r="G34" s="10"/>
      <c r="H34" s="6">
        <f t="shared" ref="B34:S35" si="8">H23+H26+H32</f>
        <v>1903859.73</v>
      </c>
      <c r="I34" s="6">
        <f t="shared" si="8"/>
        <v>1766327.71</v>
      </c>
      <c r="J34" s="6">
        <f t="shared" si="8"/>
        <v>2148702.5300000003</v>
      </c>
      <c r="K34" s="6">
        <f t="shared" si="8"/>
        <v>2025376.8599999999</v>
      </c>
      <c r="L34" s="6">
        <f t="shared" si="8"/>
        <v>1717804.52</v>
      </c>
      <c r="M34" s="6">
        <f t="shared" si="8"/>
        <v>1686898.67</v>
      </c>
      <c r="N34" s="6">
        <f t="shared" si="8"/>
        <v>1938110.57</v>
      </c>
      <c r="O34" s="6">
        <f t="shared" si="8"/>
        <v>1862174</v>
      </c>
      <c r="P34" s="6">
        <f t="shared" si="8"/>
        <v>1338966</v>
      </c>
      <c r="Q34" s="6">
        <f t="shared" si="8"/>
        <v>3137422</v>
      </c>
      <c r="R34" s="6">
        <f t="shared" si="8"/>
        <v>1222764</v>
      </c>
      <c r="S34" s="6">
        <f t="shared" si="8"/>
        <v>2616085.0599999996</v>
      </c>
    </row>
    <row r="35" spans="1:19" x14ac:dyDescent="0.25">
      <c r="A35" s="6" t="s">
        <v>24</v>
      </c>
      <c r="B35" s="6">
        <f t="shared" si="8"/>
        <v>24287624.785002664</v>
      </c>
      <c r="C35" s="6">
        <f t="shared" si="8"/>
        <v>3895327.33</v>
      </c>
      <c r="D35" s="6">
        <f t="shared" si="8"/>
        <v>0</v>
      </c>
      <c r="E35" s="6">
        <f t="shared" si="8"/>
        <v>28182952.115002662</v>
      </c>
      <c r="F35" s="13">
        <f t="shared" si="8"/>
        <v>23364491.649999999</v>
      </c>
      <c r="G35" s="6">
        <f t="shared" si="8"/>
        <v>4818460.4650026653</v>
      </c>
    </row>
  </sheetData>
  <mergeCells count="8">
    <mergeCell ref="M1:N1"/>
    <mergeCell ref="M3:N3"/>
    <mergeCell ref="G7:G8"/>
    <mergeCell ref="A7:A8"/>
    <mergeCell ref="B7:B8"/>
    <mergeCell ref="C7:D7"/>
    <mergeCell ref="E7:E8"/>
    <mergeCell ref="F7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García</dc:creator>
  <cp:lastModifiedBy>Ing. García</cp:lastModifiedBy>
  <dcterms:created xsi:type="dcterms:W3CDTF">2017-02-15T14:49:50Z</dcterms:created>
  <dcterms:modified xsi:type="dcterms:W3CDTF">2017-02-15T15:12:36Z</dcterms:modified>
</cp:coreProperties>
</file>