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q\Desktop\CARGAE~1\VINFOR~1\VBLOSI~1\"/>
    </mc:Choice>
  </mc:AlternateContent>
  <bookViews>
    <workbookView xWindow="945" yWindow="0" windowWidth="20655" windowHeight="972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2" i="1" l="1"/>
  <c r="S32" i="1"/>
  <c r="R32" i="1"/>
  <c r="Q32" i="1"/>
  <c r="P32" i="1"/>
  <c r="O32" i="1"/>
  <c r="N32" i="1"/>
  <c r="M32" i="1"/>
  <c r="L32" i="1"/>
  <c r="K32" i="1"/>
  <c r="J32" i="1"/>
  <c r="I32" i="1"/>
  <c r="E32" i="1"/>
  <c r="C32" i="1"/>
  <c r="G31" i="1"/>
  <c r="F31" i="1"/>
  <c r="H31" i="1" s="1"/>
  <c r="G30" i="1"/>
  <c r="D30" i="1"/>
  <c r="D32" i="1" s="1"/>
  <c r="G29" i="1"/>
  <c r="G32" i="1" s="1"/>
  <c r="F29" i="1"/>
  <c r="T27" i="1"/>
  <c r="S27" i="1"/>
  <c r="R27" i="1"/>
  <c r="Q27" i="1"/>
  <c r="P27" i="1"/>
  <c r="O27" i="1"/>
  <c r="N27" i="1"/>
  <c r="M27" i="1"/>
  <c r="L27" i="1"/>
  <c r="K27" i="1"/>
  <c r="J27" i="1"/>
  <c r="I27" i="1"/>
  <c r="C27" i="1"/>
  <c r="G26" i="1"/>
  <c r="G27" i="1" s="1"/>
  <c r="F26" i="1"/>
  <c r="F27" i="1" s="1"/>
  <c r="E24" i="1"/>
  <c r="D24" i="1"/>
  <c r="C24" i="1"/>
  <c r="C34" i="1" s="1"/>
  <c r="G23" i="1"/>
  <c r="F23" i="1"/>
  <c r="H23" i="1" s="1"/>
  <c r="T22" i="1"/>
  <c r="T24" i="1" s="1"/>
  <c r="T34" i="1" s="1"/>
  <c r="S22" i="1"/>
  <c r="S24" i="1" s="1"/>
  <c r="S34" i="1" s="1"/>
  <c r="R22" i="1"/>
  <c r="R24" i="1" s="1"/>
  <c r="R34" i="1" s="1"/>
  <c r="Q22" i="1"/>
  <c r="Q24" i="1" s="1"/>
  <c r="Q34" i="1" s="1"/>
  <c r="P22" i="1"/>
  <c r="P24" i="1" s="1"/>
  <c r="P34" i="1" s="1"/>
  <c r="O22" i="1"/>
  <c r="O24" i="1" s="1"/>
  <c r="O34" i="1" s="1"/>
  <c r="N22" i="1"/>
  <c r="N24" i="1" s="1"/>
  <c r="N34" i="1" s="1"/>
  <c r="M22" i="1"/>
  <c r="M24" i="1" s="1"/>
  <c r="M34" i="1" s="1"/>
  <c r="L22" i="1"/>
  <c r="L24" i="1" s="1"/>
  <c r="L34" i="1" s="1"/>
  <c r="K22" i="1"/>
  <c r="K24" i="1" s="1"/>
  <c r="K34" i="1" s="1"/>
  <c r="J22" i="1"/>
  <c r="J24" i="1" s="1"/>
  <c r="J34" i="1" s="1"/>
  <c r="I22" i="1"/>
  <c r="I24" i="1" s="1"/>
  <c r="I34" i="1" s="1"/>
  <c r="G22" i="1"/>
  <c r="F22" i="1"/>
  <c r="H22" i="1" s="1"/>
  <c r="G21" i="1"/>
  <c r="F21" i="1"/>
  <c r="H21" i="1" s="1"/>
  <c r="G20" i="1"/>
  <c r="F20" i="1"/>
  <c r="H20" i="1" s="1"/>
  <c r="G19" i="1"/>
  <c r="F19" i="1"/>
  <c r="H19" i="1" s="1"/>
  <c r="G18" i="1"/>
  <c r="F18" i="1"/>
  <c r="H18" i="1" s="1"/>
  <c r="G17" i="1"/>
  <c r="F17" i="1"/>
  <c r="H17" i="1" s="1"/>
  <c r="G16" i="1"/>
  <c r="F16" i="1"/>
  <c r="H16" i="1" s="1"/>
  <c r="G15" i="1"/>
  <c r="F15" i="1"/>
  <c r="H15" i="1" s="1"/>
  <c r="G14" i="1"/>
  <c r="F14" i="1"/>
  <c r="H14" i="1" s="1"/>
  <c r="G13" i="1"/>
  <c r="F13" i="1"/>
  <c r="H13" i="1" s="1"/>
  <c r="G12" i="1"/>
  <c r="F12" i="1"/>
  <c r="H12" i="1" s="1"/>
  <c r="G11" i="1"/>
  <c r="F11" i="1"/>
  <c r="H11" i="1" s="1"/>
  <c r="G10" i="1"/>
  <c r="F10" i="1"/>
  <c r="H10" i="1" s="1"/>
  <c r="G9" i="1"/>
  <c r="G24" i="1" s="1"/>
  <c r="G34" i="1" s="1"/>
  <c r="F9" i="1"/>
  <c r="F24" i="1" s="1"/>
  <c r="H9" i="1" l="1"/>
  <c r="H24" i="1" s="1"/>
  <c r="H26" i="1"/>
  <c r="H27" i="1" s="1"/>
  <c r="D27" i="1"/>
  <c r="D34" i="1" s="1"/>
  <c r="E27" i="1"/>
  <c r="E34" i="1" s="1"/>
  <c r="H29" i="1"/>
  <c r="F30" i="1"/>
  <c r="H30" i="1" s="1"/>
  <c r="H32" i="1" l="1"/>
  <c r="H34" i="1"/>
  <c r="F32" i="1"/>
  <c r="F34" i="1" s="1"/>
</calcChain>
</file>

<file path=xl/sharedStrings.xml><?xml version="1.0" encoding="utf-8"?>
<sst xmlns="http://schemas.openxmlformats.org/spreadsheetml/2006/main" count="50" uniqueCount="49">
  <si>
    <r>
      <t xml:space="preserve">    PRESUPUESTO DE INGRESOS </t>
    </r>
    <r>
      <rPr>
        <b/>
        <sz val="36"/>
        <rFont val="Arial"/>
        <family val="2"/>
      </rPr>
      <t>2015</t>
    </r>
  </si>
  <si>
    <t xml:space="preserve">    AVANCE PROGRAMA PRESUPUESTARIO </t>
  </si>
  <si>
    <t>Organismo Operador del Parque de la Solidaridad</t>
  </si>
  <si>
    <t>FECHA DEL REPORTE: 31 de diciembre de  2015</t>
  </si>
  <si>
    <t>Descripción</t>
  </si>
  <si>
    <t>Presupuesto Inicial</t>
  </si>
  <si>
    <t>Adecuación  Solicitada</t>
  </si>
  <si>
    <t>Presupuesto Modificado</t>
  </si>
  <si>
    <t>Ingreso recibido al       31-dic-2015</t>
  </si>
  <si>
    <t>Diferencia Vs. Meta</t>
  </si>
  <si>
    <t>Avance Presupuesto de Ingresos 2015</t>
  </si>
  <si>
    <t>Aumento</t>
  </si>
  <si>
    <t>Disminución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</si>
  <si>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</si>
  <si>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</si>
  <si>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</si>
  <si>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</si>
  <si>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</si>
  <si>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</si>
  <si>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</si>
  <si>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</si>
  <si>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</si>
  <si>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</si>
  <si>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</si>
  <si>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</si>
  <si>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</t>
  </si>
  <si>
    <t>Taquilla Solidaridad</t>
  </si>
  <si>
    <t>Taquilla Montenegro</t>
  </si>
  <si>
    <t>Estacionamiento Solidaridad</t>
  </si>
  <si>
    <t>Estacionamiento Montenegro</t>
  </si>
  <si>
    <t>Renta auditorio</t>
  </si>
  <si>
    <t>Renta campos de fútbol</t>
  </si>
  <si>
    <t>Escuela de fútbol</t>
  </si>
  <si>
    <t>Liga deportivas</t>
  </si>
  <si>
    <t>Torneo de fútbol</t>
  </si>
  <si>
    <t>Curso de verano</t>
  </si>
  <si>
    <t>Tren escénico</t>
  </si>
  <si>
    <t>Concesiones Solidaridad</t>
  </si>
  <si>
    <t>Concesiones Montenegro</t>
  </si>
  <si>
    <t>Otros Ingresos</t>
  </si>
  <si>
    <t>Productos  financieros</t>
  </si>
  <si>
    <t>Total Ingresos Propios</t>
  </si>
  <si>
    <t>Ingresos transferibles (I.V.A. Trasladado)</t>
  </si>
  <si>
    <t>Subtotal Ingresos Transferibles</t>
  </si>
  <si>
    <t>Subsidio</t>
  </si>
  <si>
    <t>Subsidio extraordinario (3 plazas)</t>
  </si>
  <si>
    <t>Subsidio extraordinario (impacto salarial)</t>
  </si>
  <si>
    <t>Subtotal Subsidio</t>
  </si>
  <si>
    <t>Total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</si>
</sst>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_ ;[Red]\-#,##0\ "/>
  </numFmts>
  <fonts count="14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3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9"/>
      <color theme="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9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/>
    <xf numFmtId="0" fontId="3" fillId="0" borderId="0" xfId="0" applyFont="1" applyAlignment="1">
      <alignment vertical="center" wrapText="1"/>
    </xf>
    <xf numFmtId="0" fontId="5" fillId="0" borderId="0" xfId="0" applyFont="1"/>
    <xf numFmtId="0" fontId="3" fillId="0" borderId="0" xfId="0" applyFont="1"/>
    <xf numFmtId="0" fontId="5" fillId="0" borderId="0" xfId="0" applyFont="1" applyAlignment="1"/>
    <xf numFmtId="0" fontId="5" fillId="0" borderId="0" xfId="0" applyFont="1" applyFill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/>
    </xf>
    <xf numFmtId="164" fontId="7" fillId="0" borderId="0" xfId="0" applyNumberFormat="1" applyFont="1" applyFill="1" applyAlignment="1">
      <alignment vertical="center" wrapText="1"/>
    </xf>
    <xf numFmtId="0" fontId="8" fillId="0" borderId="0" xfId="0" applyFont="1" applyFill="1" applyAlignment="1"/>
    <xf numFmtId="0" fontId="7" fillId="0" borderId="0" xfId="0" applyFont="1" applyFill="1" applyAlignment="1"/>
    <xf numFmtId="0" fontId="3" fillId="0" borderId="0" xfId="0" applyFont="1" applyAlignment="1">
      <alignment horizontal="left" vertical="center"/>
    </xf>
    <xf numFmtId="0" fontId="10" fillId="3" borderId="6" xfId="0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/>
    </xf>
    <xf numFmtId="0" fontId="11" fillId="0" borderId="6" xfId="0" applyFont="1" applyFill="1" applyBorder="1"/>
    <xf numFmtId="3" fontId="11" fillId="0" borderId="6" xfId="0" applyNumberFormat="1" applyFont="1" applyBorder="1" applyAlignment="1">
      <alignment vertical="center" wrapText="1"/>
    </xf>
    <xf numFmtId="3" fontId="11" fillId="0" borderId="6" xfId="0" applyNumberFormat="1" applyFont="1" applyBorder="1"/>
    <xf numFmtId="3" fontId="11" fillId="0" borderId="6" xfId="0" applyNumberFormat="1" applyFont="1" applyBorder="1" applyAlignment="1">
      <alignment horizontal="right" vertical="center"/>
    </xf>
    <xf numFmtId="3" fontId="11" fillId="0" borderId="6" xfId="0" applyNumberFormat="1" applyFont="1" applyFill="1" applyBorder="1"/>
    <xf numFmtId="164" fontId="11" fillId="0" borderId="11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right" vertical="center"/>
    </xf>
    <xf numFmtId="164" fontId="11" fillId="0" borderId="12" xfId="0" applyNumberFormat="1" applyFont="1" applyFill="1" applyBorder="1" applyAlignment="1">
      <alignment horizontal="center" vertical="center"/>
    </xf>
    <xf numFmtId="164" fontId="11" fillId="0" borderId="13" xfId="0" applyNumberFormat="1" applyFont="1" applyFill="1" applyBorder="1" applyAlignment="1">
      <alignment horizontal="center" vertical="center"/>
    </xf>
    <xf numFmtId="3" fontId="11" fillId="0" borderId="14" xfId="0" applyNumberFormat="1" applyFont="1" applyBorder="1" applyAlignment="1">
      <alignment vertical="center" wrapText="1"/>
    </xf>
    <xf numFmtId="3" fontId="11" fillId="0" borderId="14" xfId="0" applyNumberFormat="1" applyFont="1" applyBorder="1"/>
    <xf numFmtId="165" fontId="12" fillId="2" borderId="2" xfId="0" applyNumberFormat="1" applyFont="1" applyFill="1" applyBorder="1" applyAlignment="1">
      <alignment horizontal="right" vertical="center" wrapText="1"/>
    </xf>
    <xf numFmtId="165" fontId="9" fillId="2" borderId="2" xfId="0" applyNumberFormat="1" applyFont="1" applyFill="1" applyBorder="1" applyAlignment="1">
      <alignment vertical="center" wrapText="1"/>
    </xf>
    <xf numFmtId="4" fontId="11" fillId="0" borderId="6" xfId="0" applyNumberFormat="1" applyFont="1" applyBorder="1"/>
    <xf numFmtId="3" fontId="11" fillId="0" borderId="14" xfId="0" applyNumberFormat="1" applyFont="1" applyFill="1" applyBorder="1"/>
    <xf numFmtId="3" fontId="11" fillId="0" borderId="14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center"/>
    </xf>
    <xf numFmtId="0" fontId="11" fillId="0" borderId="6" xfId="0" applyFont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vertical="center" wrapText="1"/>
    </xf>
    <xf numFmtId="4" fontId="11" fillId="0" borderId="0" xfId="0" applyNumberFormat="1" applyFont="1" applyAlignment="1">
      <alignment vertical="center"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vertical="center" wrapText="1"/>
    </xf>
    <xf numFmtId="3" fontId="13" fillId="0" borderId="0" xfId="0" applyNumberFormat="1" applyFont="1" applyAlignment="1">
      <alignment vertical="center" wrapText="1"/>
    </xf>
    <xf numFmtId="4" fontId="13" fillId="0" borderId="0" xfId="0" applyNumberFormat="1" applyFont="1"/>
    <xf numFmtId="4" fontId="0" fillId="0" borderId="0" xfId="0" applyNumberFormat="1" applyBorder="1"/>
    <xf numFmtId="0" fontId="13" fillId="0" borderId="0" xfId="0" applyFont="1" applyBorder="1"/>
    <xf numFmtId="4" fontId="0" fillId="0" borderId="0" xfId="0" applyNumberFormat="1"/>
    <xf numFmtId="4" fontId="11" fillId="0" borderId="0" xfId="0" applyNumberFormat="1" applyFont="1"/>
    <xf numFmtId="4" fontId="11" fillId="0" borderId="0" xfId="0" applyNumberFormat="1" applyFont="1" applyAlignment="1">
      <alignment horizontal="center"/>
    </xf>
    <xf numFmtId="4" fontId="11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5" fontId="9" fillId="2" borderId="1" xfId="0" applyNumberFormat="1" applyFont="1" applyFill="1" applyBorder="1" applyAlignment="1">
      <alignment horizontal="center" vertical="center"/>
    </xf>
    <xf numFmtId="165" fontId="9" fillId="2" borderId="7" xfId="0" applyNumberFormat="1" applyFont="1" applyFill="1" applyBorder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center" vertical="center" wrapText="1"/>
    </xf>
    <xf numFmtId="165" fontId="9" fillId="2" borderId="4" xfId="0" applyNumberFormat="1" applyFont="1" applyFill="1" applyBorder="1" applyAlignment="1">
      <alignment horizontal="center" vertical="center" wrapText="1"/>
    </xf>
    <xf numFmtId="165" fontId="9" fillId="2" borderId="5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190500</xdr:rowOff>
    </xdr:from>
    <xdr:to>
      <xdr:col>2</xdr:col>
      <xdr:colOff>752475</xdr:colOff>
      <xdr:row>5</xdr:row>
      <xdr:rowOff>133350</xdr:rowOff>
    </xdr:to>
    <xdr:pic>
      <xdr:nvPicPr>
        <xdr:cNvPr id="2" name="1 Imagen" descr="GOBJA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190500"/>
          <a:ext cx="3162300" cy="1524000"/>
        </a:xfrm>
        <a:prstGeom prst="rect">
          <a:avLst/>
        </a:prstGeom>
      </xdr:spPr>
    </xdr:pic>
    <xdr:clientData/>
  </xdr:twoCellAnchor>
  <xdr:twoCellAnchor editAs="oneCell">
    <xdr:from>
      <xdr:col>18</xdr:col>
      <xdr:colOff>428625</xdr:colOff>
      <xdr:row>0</xdr:row>
      <xdr:rowOff>76201</xdr:rowOff>
    </xdr:from>
    <xdr:to>
      <xdr:col>20</xdr:col>
      <xdr:colOff>19050</xdr:colOff>
      <xdr:row>5</xdr:row>
      <xdr:rowOff>95251</xdr:rowOff>
    </xdr:to>
    <xdr:pic>
      <xdr:nvPicPr>
        <xdr:cNvPr id="3" name="2 Imagen" descr="logo2013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449425" y="76201"/>
          <a:ext cx="962025" cy="160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tabSelected="1" workbookViewId="0">
      <selection sqref="A1:T5"/>
    </sheetView>
  </sheetViews>
  <sheetFormatPr baseColWidth="10" defaultRowHeight="15" x14ac:dyDescent="0.25"/>
  <cols>
    <col min="1" max="1" width="4.7109375" style="16" customWidth="1"/>
    <col min="2" max="2" width="33.28515625" style="6" customWidth="1"/>
    <col min="3" max="3" width="12.85546875" style="4" customWidth="1"/>
    <col min="4" max="4" width="11.28515625" style="6" customWidth="1"/>
    <col min="5" max="5" width="11.5703125" style="6" customWidth="1"/>
    <col min="6" max="6" width="12.85546875" style="6" customWidth="1"/>
    <col min="7" max="7" width="11.5703125" style="4" customWidth="1"/>
    <col min="8" max="8" width="12.85546875" style="6" customWidth="1"/>
    <col min="9" max="11" width="9.28515625" style="6" bestFit="1" customWidth="1"/>
    <col min="12" max="12" width="10.28515625" style="6" customWidth="1"/>
    <col min="13" max="13" width="10" style="6" customWidth="1"/>
    <col min="14" max="14" width="10.85546875" style="6" customWidth="1"/>
    <col min="15" max="15" width="9.42578125" style="6" customWidth="1"/>
    <col min="16" max="20" width="10.28515625" style="6" customWidth="1"/>
  </cols>
  <sheetData>
    <row r="1" spans="1:20" ht="45" x14ac:dyDescent="0.6">
      <c r="A1" s="1"/>
      <c r="B1" s="1"/>
      <c r="C1" s="2"/>
      <c r="D1" s="3" t="s">
        <v>0</v>
      </c>
      <c r="E1" s="1"/>
      <c r="F1" s="1"/>
      <c r="H1"/>
      <c r="I1"/>
      <c r="J1"/>
      <c r="K1"/>
      <c r="L1"/>
      <c r="M1" s="58"/>
      <c r="N1" s="58"/>
      <c r="O1" s="5"/>
      <c r="P1"/>
      <c r="R1" s="7"/>
      <c r="S1" s="7"/>
      <c r="T1" s="7"/>
    </row>
    <row r="2" spans="1:20" ht="26.25" x14ac:dyDescent="0.4">
      <c r="A2" s="1"/>
      <c r="B2" s="1"/>
      <c r="C2" s="2"/>
      <c r="D2" s="3" t="s">
        <v>1</v>
      </c>
      <c r="E2" s="1"/>
      <c r="F2" s="1"/>
      <c r="H2"/>
      <c r="I2"/>
      <c r="J2"/>
      <c r="K2"/>
      <c r="L2" s="8"/>
      <c r="M2" s="9" t="s">
        <v>2</v>
      </c>
      <c r="N2" s="9"/>
      <c r="O2" s="8"/>
      <c r="P2" s="8"/>
      <c r="R2" s="10"/>
      <c r="S2" s="10"/>
      <c r="T2" s="11"/>
    </row>
    <row r="3" spans="1:20" ht="18" x14ac:dyDescent="0.25">
      <c r="A3" s="1"/>
      <c r="B3" s="1"/>
      <c r="C3" s="2"/>
      <c r="D3" s="1"/>
      <c r="E3" s="1"/>
      <c r="F3" s="1"/>
      <c r="G3" s="2"/>
      <c r="H3" s="8"/>
      <c r="I3" s="8"/>
      <c r="J3" s="8"/>
      <c r="K3" s="8"/>
      <c r="L3" s="8"/>
      <c r="M3" s="59"/>
      <c r="N3" s="59"/>
      <c r="O3" s="8"/>
      <c r="P3" s="8"/>
      <c r="Q3" s="12"/>
      <c r="R3" s="11"/>
    </row>
    <row r="4" spans="1:20" x14ac:dyDescent="0.25">
      <c r="A4" s="13"/>
      <c r="B4" s="13"/>
      <c r="C4" s="14"/>
      <c r="D4" s="13"/>
      <c r="E4" s="13"/>
      <c r="F4" s="13"/>
      <c r="G4" s="14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ht="20.25" x14ac:dyDescent="0.3">
      <c r="C5" s="17"/>
      <c r="D5" s="18"/>
      <c r="E5" s="18"/>
      <c r="H5" s="19"/>
      <c r="I5" s="8"/>
      <c r="J5" s="8"/>
      <c r="K5" s="8"/>
      <c r="L5" s="8"/>
      <c r="M5" s="18" t="s">
        <v>3</v>
      </c>
      <c r="O5" s="8"/>
      <c r="P5" s="8"/>
      <c r="Q5" s="8"/>
      <c r="R5" s="8"/>
      <c r="S5" s="8"/>
      <c r="T5" s="12"/>
    </row>
    <row r="6" spans="1:20" x14ac:dyDescent="0.25">
      <c r="A6" s="13"/>
      <c r="B6" s="20"/>
      <c r="D6" s="20"/>
      <c r="E6" s="20"/>
      <c r="F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20" x14ac:dyDescent="0.25">
      <c r="A7" s="60"/>
      <c r="B7" s="60" t="s">
        <v>4</v>
      </c>
      <c r="C7" s="62" t="s">
        <v>5</v>
      </c>
      <c r="D7" s="64" t="s">
        <v>6</v>
      </c>
      <c r="E7" s="65"/>
      <c r="F7" s="62" t="s">
        <v>7</v>
      </c>
      <c r="G7" s="66" t="s">
        <v>8</v>
      </c>
      <c r="H7" s="62" t="s">
        <v>9</v>
      </c>
      <c r="I7" s="68" t="s">
        <v>10</v>
      </c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</row>
    <row r="8" spans="1:20" ht="24" x14ac:dyDescent="0.25">
      <c r="A8" s="61"/>
      <c r="B8" s="61"/>
      <c r="C8" s="63"/>
      <c r="D8" s="21" t="s">
        <v>11</v>
      </c>
      <c r="E8" s="21" t="s">
        <v>12</v>
      </c>
      <c r="F8" s="63"/>
      <c r="G8" s="67"/>
      <c r="H8" s="63"/>
      <c r="I8" s="22" t="s">
        <v>13</v>
      </c>
      <c r="J8" s="22" t="s">
        <v>14</v>
      </c>
      <c r="K8" s="22" t="s">
        <v>15</v>
      </c>
      <c r="L8" s="22" t="s">
        <v>16</v>
      </c>
      <c r="M8" s="22" t="s">
        <v>17</v>
      </c>
      <c r="N8" s="22" t="s">
        <v>18</v>
      </c>
      <c r="O8" s="22" t="s">
        <v>19</v>
      </c>
      <c r="P8" s="22" t="s">
        <v>20</v>
      </c>
      <c r="Q8" s="22" t="s">
        <v>21</v>
      </c>
      <c r="R8" s="22" t="s">
        <v>22</v>
      </c>
      <c r="S8" s="22" t="s">
        <v>23</v>
      </c>
      <c r="T8" s="22" t="s">
        <v>24</v>
      </c>
    </row>
    <row r="9" spans="1:20" x14ac:dyDescent="0.25">
      <c r="A9" s="23" t="s">
        <v>25</v>
      </c>
      <c r="B9" s="24" t="s">
        <v>26</v>
      </c>
      <c r="C9" s="25">
        <v>4959911.8449999997</v>
      </c>
      <c r="D9" s="26"/>
      <c r="E9" s="26"/>
      <c r="F9" s="27">
        <f t="shared" ref="F9:F23" si="0">(C9+D9-E9)</f>
        <v>4959911.8449999997</v>
      </c>
      <c r="G9" s="25">
        <f>SUM(I9:T9)</f>
        <v>4447159.8599999994</v>
      </c>
      <c r="H9" s="27">
        <f>(F9-G9)</f>
        <v>512751.98500000034</v>
      </c>
      <c r="I9" s="28">
        <v>339435</v>
      </c>
      <c r="J9" s="28">
        <v>263330</v>
      </c>
      <c r="K9" s="28">
        <v>440850</v>
      </c>
      <c r="L9" s="28">
        <v>740530</v>
      </c>
      <c r="M9" s="26">
        <v>364721</v>
      </c>
      <c r="N9" s="28">
        <v>270382</v>
      </c>
      <c r="O9" s="27">
        <v>375744.86</v>
      </c>
      <c r="P9" s="27">
        <v>387527</v>
      </c>
      <c r="Q9" s="27">
        <v>351547</v>
      </c>
      <c r="R9" s="27">
        <v>285669</v>
      </c>
      <c r="S9" s="27">
        <v>341453</v>
      </c>
      <c r="T9" s="27">
        <v>285971</v>
      </c>
    </row>
    <row r="10" spans="1:20" x14ac:dyDescent="0.25">
      <c r="A10" s="29" t="s">
        <v>25</v>
      </c>
      <c r="B10" s="24" t="s">
        <v>27</v>
      </c>
      <c r="C10" s="25">
        <v>1595613.5999999999</v>
      </c>
      <c r="D10" s="26"/>
      <c r="E10" s="26"/>
      <c r="F10" s="27">
        <f t="shared" si="0"/>
        <v>1595613.5999999999</v>
      </c>
      <c r="G10" s="25">
        <f t="shared" ref="G10:G23" si="1">SUM(I10:T10)</f>
        <v>1137094</v>
      </c>
      <c r="H10" s="27">
        <f t="shared" ref="H10:H23" si="2">(F10-G10)</f>
        <v>458519.59999999986</v>
      </c>
      <c r="I10" s="28">
        <v>96445</v>
      </c>
      <c r="J10" s="28">
        <v>69370</v>
      </c>
      <c r="K10" s="28">
        <v>93332</v>
      </c>
      <c r="L10" s="28">
        <v>150850</v>
      </c>
      <c r="M10" s="26">
        <v>89306</v>
      </c>
      <c r="N10" s="28">
        <v>56637</v>
      </c>
      <c r="O10" s="27">
        <v>82628</v>
      </c>
      <c r="P10" s="27">
        <v>99701</v>
      </c>
      <c r="Q10" s="27">
        <v>97664</v>
      </c>
      <c r="R10" s="27">
        <v>77861</v>
      </c>
      <c r="S10" s="27">
        <v>114590</v>
      </c>
      <c r="T10" s="27">
        <v>108710</v>
      </c>
    </row>
    <row r="11" spans="1:20" x14ac:dyDescent="0.25">
      <c r="A11" s="29"/>
      <c r="B11" s="24" t="s">
        <v>28</v>
      </c>
      <c r="C11" s="25">
        <v>1427916.9543333331</v>
      </c>
      <c r="D11" s="26"/>
      <c r="E11" s="26"/>
      <c r="F11" s="27">
        <f t="shared" si="0"/>
        <v>1427916.9543333331</v>
      </c>
      <c r="G11" s="25">
        <f t="shared" si="1"/>
        <v>1333162.1100000001</v>
      </c>
      <c r="H11" s="27">
        <f t="shared" si="2"/>
        <v>94754.844333332963</v>
      </c>
      <c r="I11" s="28">
        <v>94293.14</v>
      </c>
      <c r="J11" s="28">
        <v>91137.94</v>
      </c>
      <c r="K11" s="28">
        <v>153258.62</v>
      </c>
      <c r="L11" s="28">
        <v>203931.03</v>
      </c>
      <c r="M11" s="26">
        <v>117224.12</v>
      </c>
      <c r="N11" s="28">
        <v>82482.77</v>
      </c>
      <c r="O11" s="27">
        <v>107075.89</v>
      </c>
      <c r="P11" s="27">
        <v>93731.03</v>
      </c>
      <c r="Q11" s="27">
        <v>100848.29</v>
      </c>
      <c r="R11" s="27">
        <v>91127.59</v>
      </c>
      <c r="S11" s="27">
        <v>111896.52</v>
      </c>
      <c r="T11" s="27">
        <v>86155.17</v>
      </c>
    </row>
    <row r="12" spans="1:20" x14ac:dyDescent="0.25">
      <c r="A12" s="29"/>
      <c r="B12" s="24" t="s">
        <v>29</v>
      </c>
      <c r="C12" s="25">
        <v>516799.01458333328</v>
      </c>
      <c r="D12" s="26"/>
      <c r="E12" s="26"/>
      <c r="F12" s="27">
        <f t="shared" si="0"/>
        <v>516799.01458333328</v>
      </c>
      <c r="G12" s="25">
        <f t="shared" si="1"/>
        <v>369158.5400000001</v>
      </c>
      <c r="H12" s="27">
        <f t="shared" si="2"/>
        <v>147640.47458333318</v>
      </c>
      <c r="I12" s="28">
        <v>35289.65</v>
      </c>
      <c r="J12" s="28">
        <v>22952.560000000001</v>
      </c>
      <c r="K12" s="28">
        <v>30323.25</v>
      </c>
      <c r="L12" s="28">
        <v>45534.49</v>
      </c>
      <c r="M12" s="26">
        <v>27189.66</v>
      </c>
      <c r="N12" s="28">
        <v>17482.79</v>
      </c>
      <c r="O12" s="27">
        <v>28162.06</v>
      </c>
      <c r="P12" s="27">
        <v>32051.72</v>
      </c>
      <c r="Q12" s="27">
        <v>32931</v>
      </c>
      <c r="R12" s="27">
        <v>26448.26</v>
      </c>
      <c r="S12" s="27">
        <v>35948.28</v>
      </c>
      <c r="T12" s="27">
        <v>34844.82</v>
      </c>
    </row>
    <row r="13" spans="1:20" x14ac:dyDescent="0.25">
      <c r="A13" s="29"/>
      <c r="B13" s="24" t="s">
        <v>30</v>
      </c>
      <c r="C13" s="25">
        <v>210000</v>
      </c>
      <c r="D13" s="26"/>
      <c r="E13" s="26"/>
      <c r="F13" s="27">
        <f t="shared" si="0"/>
        <v>210000</v>
      </c>
      <c r="G13" s="25">
        <f t="shared" si="1"/>
        <v>164913.79999999999</v>
      </c>
      <c r="H13" s="27">
        <f t="shared" si="2"/>
        <v>45086.200000000012</v>
      </c>
      <c r="I13" s="28">
        <v>25000</v>
      </c>
      <c r="J13" s="28">
        <v>10775.86</v>
      </c>
      <c r="K13" s="28">
        <v>15000</v>
      </c>
      <c r="L13" s="28">
        <v>15000.01</v>
      </c>
      <c r="M13" s="26">
        <v>0</v>
      </c>
      <c r="N13" s="28">
        <v>0</v>
      </c>
      <c r="O13" s="27">
        <v>25000</v>
      </c>
      <c r="P13" s="27">
        <v>0</v>
      </c>
      <c r="Q13" s="27">
        <v>0</v>
      </c>
      <c r="R13" s="27">
        <v>72000</v>
      </c>
      <c r="S13" s="27">
        <v>0</v>
      </c>
      <c r="T13" s="27">
        <v>2137.9299999999998</v>
      </c>
    </row>
    <row r="14" spans="1:20" x14ac:dyDescent="0.25">
      <c r="A14" s="29"/>
      <c r="B14" s="24" t="s">
        <v>31</v>
      </c>
      <c r="C14" s="25">
        <v>54100</v>
      </c>
      <c r="D14" s="26"/>
      <c r="E14" s="26"/>
      <c r="F14" s="27">
        <f t="shared" si="0"/>
        <v>54100</v>
      </c>
      <c r="G14" s="25">
        <f t="shared" si="1"/>
        <v>70470.8</v>
      </c>
      <c r="H14" s="27">
        <f t="shared" si="2"/>
        <v>-16370.800000000003</v>
      </c>
      <c r="I14" s="28">
        <v>400</v>
      </c>
      <c r="J14" s="28">
        <v>2800</v>
      </c>
      <c r="K14" s="28">
        <v>5200</v>
      </c>
      <c r="L14" s="28">
        <v>21851.83</v>
      </c>
      <c r="M14" s="26">
        <v>4000</v>
      </c>
      <c r="N14" s="28">
        <v>12000</v>
      </c>
      <c r="O14" s="27">
        <v>3200</v>
      </c>
      <c r="P14" s="27">
        <v>3600</v>
      </c>
      <c r="Q14" s="27">
        <v>9000</v>
      </c>
      <c r="R14" s="27">
        <v>4200</v>
      </c>
      <c r="S14" s="27">
        <v>4218.97</v>
      </c>
      <c r="T14" s="27">
        <v>0</v>
      </c>
    </row>
    <row r="15" spans="1:20" x14ac:dyDescent="0.25">
      <c r="A15" s="29"/>
      <c r="B15" s="24" t="s">
        <v>32</v>
      </c>
      <c r="C15" s="25">
        <v>912000</v>
      </c>
      <c r="D15" s="26"/>
      <c r="E15" s="26"/>
      <c r="F15" s="27">
        <f t="shared" si="0"/>
        <v>912000</v>
      </c>
      <c r="G15" s="25">
        <f t="shared" si="1"/>
        <v>848705</v>
      </c>
      <c r="H15" s="27">
        <f t="shared" si="2"/>
        <v>63295</v>
      </c>
      <c r="I15" s="28">
        <v>80990</v>
      </c>
      <c r="J15" s="28">
        <v>71400</v>
      </c>
      <c r="K15" s="28">
        <v>79520</v>
      </c>
      <c r="L15" s="28">
        <v>74890</v>
      </c>
      <c r="M15" s="26">
        <v>66660</v>
      </c>
      <c r="N15" s="28">
        <v>80930</v>
      </c>
      <c r="O15" s="30">
        <v>64305</v>
      </c>
      <c r="P15" s="27">
        <v>79880</v>
      </c>
      <c r="Q15" s="27">
        <v>73545</v>
      </c>
      <c r="R15" s="27">
        <v>64660</v>
      </c>
      <c r="S15" s="27">
        <v>59515</v>
      </c>
      <c r="T15" s="27">
        <v>52410</v>
      </c>
    </row>
    <row r="16" spans="1:20" x14ac:dyDescent="0.25">
      <c r="A16" s="29"/>
      <c r="B16" s="24" t="s">
        <v>33</v>
      </c>
      <c r="C16" s="25">
        <v>722400</v>
      </c>
      <c r="D16" s="26"/>
      <c r="E16" s="26"/>
      <c r="F16" s="27">
        <f t="shared" si="0"/>
        <v>722400</v>
      </c>
      <c r="G16" s="25">
        <f t="shared" si="1"/>
        <v>544625</v>
      </c>
      <c r="H16" s="27">
        <f t="shared" si="2"/>
        <v>177775</v>
      </c>
      <c r="I16" s="28">
        <v>37240</v>
      </c>
      <c r="J16" s="28">
        <v>63015</v>
      </c>
      <c r="K16" s="28">
        <v>52175</v>
      </c>
      <c r="L16" s="28">
        <v>41240</v>
      </c>
      <c r="M16" s="26">
        <v>62900</v>
      </c>
      <c r="N16" s="28">
        <v>52090</v>
      </c>
      <c r="O16" s="30">
        <v>18670</v>
      </c>
      <c r="P16" s="27">
        <v>19840</v>
      </c>
      <c r="Q16" s="27">
        <v>49310</v>
      </c>
      <c r="R16" s="27">
        <v>54270</v>
      </c>
      <c r="S16" s="27">
        <v>44695</v>
      </c>
      <c r="T16" s="27">
        <v>49180</v>
      </c>
    </row>
    <row r="17" spans="1:20" x14ac:dyDescent="0.25">
      <c r="A17" s="29"/>
      <c r="B17" s="24" t="s">
        <v>34</v>
      </c>
      <c r="C17" s="25">
        <v>108000</v>
      </c>
      <c r="D17" s="26"/>
      <c r="E17" s="26"/>
      <c r="F17" s="27">
        <f t="shared" si="0"/>
        <v>108000</v>
      </c>
      <c r="G17" s="25">
        <f t="shared" si="1"/>
        <v>105000</v>
      </c>
      <c r="H17" s="27">
        <f t="shared" si="2"/>
        <v>3000</v>
      </c>
      <c r="I17" s="28">
        <v>0</v>
      </c>
      <c r="J17" s="28">
        <v>0</v>
      </c>
      <c r="K17" s="28">
        <v>0</v>
      </c>
      <c r="L17" s="28">
        <v>0</v>
      </c>
      <c r="M17" s="26">
        <v>0</v>
      </c>
      <c r="N17" s="28">
        <v>0</v>
      </c>
      <c r="O17" s="30">
        <v>105000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</row>
    <row r="18" spans="1:20" x14ac:dyDescent="0.25">
      <c r="A18" s="29"/>
      <c r="B18" s="24" t="s">
        <v>35</v>
      </c>
      <c r="C18" s="25">
        <v>30000</v>
      </c>
      <c r="D18" s="26"/>
      <c r="E18" s="26"/>
      <c r="F18" s="27">
        <f t="shared" si="0"/>
        <v>30000</v>
      </c>
      <c r="G18" s="25">
        <f t="shared" si="1"/>
        <v>14850</v>
      </c>
      <c r="H18" s="27">
        <f t="shared" si="2"/>
        <v>15150</v>
      </c>
      <c r="I18" s="28">
        <v>0</v>
      </c>
      <c r="J18" s="28">
        <v>0</v>
      </c>
      <c r="K18" s="28">
        <v>0</v>
      </c>
      <c r="L18" s="28">
        <v>0</v>
      </c>
      <c r="M18" s="26">
        <v>0</v>
      </c>
      <c r="N18" s="28">
        <v>0</v>
      </c>
      <c r="O18" s="30">
        <v>14850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</row>
    <row r="19" spans="1:20" x14ac:dyDescent="0.25">
      <c r="A19" s="31"/>
      <c r="B19" s="24" t="s">
        <v>36</v>
      </c>
      <c r="C19" s="25">
        <v>112500</v>
      </c>
      <c r="D19" s="26"/>
      <c r="E19" s="26"/>
      <c r="F19" s="27">
        <f t="shared" si="0"/>
        <v>112500</v>
      </c>
      <c r="G19" s="25">
        <f t="shared" si="1"/>
        <v>30144</v>
      </c>
      <c r="H19" s="27">
        <f t="shared" si="2"/>
        <v>82356</v>
      </c>
      <c r="I19" s="28">
        <v>4464</v>
      </c>
      <c r="J19" s="28">
        <v>3496</v>
      </c>
      <c r="K19" s="28">
        <v>2724</v>
      </c>
      <c r="L19" s="28">
        <v>9920</v>
      </c>
      <c r="M19" s="26">
        <v>0</v>
      </c>
      <c r="N19" s="28">
        <v>0</v>
      </c>
      <c r="O19" s="30">
        <v>4940</v>
      </c>
      <c r="P19" s="27">
        <v>1840</v>
      </c>
      <c r="Q19" s="27">
        <v>2760</v>
      </c>
      <c r="R19" s="27">
        <v>0</v>
      </c>
      <c r="S19" s="27">
        <v>0</v>
      </c>
      <c r="T19" s="27">
        <v>0</v>
      </c>
    </row>
    <row r="20" spans="1:20" x14ac:dyDescent="0.25">
      <c r="A20" s="31"/>
      <c r="B20" s="24" t="s">
        <v>37</v>
      </c>
      <c r="C20" s="25">
        <v>565895.16</v>
      </c>
      <c r="D20" s="26"/>
      <c r="E20" s="26"/>
      <c r="F20" s="27">
        <f t="shared" si="0"/>
        <v>565895.16</v>
      </c>
      <c r="G20" s="25">
        <f t="shared" si="1"/>
        <v>516467.74</v>
      </c>
      <c r="H20" s="27">
        <f t="shared" si="2"/>
        <v>49427.420000000042</v>
      </c>
      <c r="I20" s="28">
        <v>40395.33</v>
      </c>
      <c r="J20" s="28">
        <v>41957.65</v>
      </c>
      <c r="K20" s="28">
        <v>52206.13</v>
      </c>
      <c r="L20" s="28">
        <v>45438.6</v>
      </c>
      <c r="M20" s="26">
        <v>48358.97</v>
      </c>
      <c r="N20" s="28">
        <v>39134.660000000003</v>
      </c>
      <c r="O20" s="28">
        <v>43828.77</v>
      </c>
      <c r="P20" s="27">
        <v>39849</v>
      </c>
      <c r="Q20" s="27">
        <v>38189.03</v>
      </c>
      <c r="R20" s="27">
        <v>42540</v>
      </c>
      <c r="S20" s="27">
        <v>39569.800000000003</v>
      </c>
      <c r="T20" s="27">
        <v>44999.8</v>
      </c>
    </row>
    <row r="21" spans="1:20" x14ac:dyDescent="0.25">
      <c r="A21" s="31"/>
      <c r="B21" s="24" t="s">
        <v>38</v>
      </c>
      <c r="C21" s="25">
        <v>215340</v>
      </c>
      <c r="D21" s="26"/>
      <c r="E21" s="26"/>
      <c r="F21" s="27">
        <f t="shared" si="0"/>
        <v>215340</v>
      </c>
      <c r="G21" s="25">
        <f t="shared" si="1"/>
        <v>178860.05999999997</v>
      </c>
      <c r="H21" s="27">
        <f t="shared" si="2"/>
        <v>36479.940000000031</v>
      </c>
      <c r="I21" s="28">
        <v>13566</v>
      </c>
      <c r="J21" s="28">
        <v>12922</v>
      </c>
      <c r="K21" s="28">
        <v>19442.8</v>
      </c>
      <c r="L21" s="28">
        <v>24563.97</v>
      </c>
      <c r="M21" s="26">
        <v>13364.63</v>
      </c>
      <c r="N21" s="28">
        <v>11639.83</v>
      </c>
      <c r="O21" s="28">
        <v>9884.83</v>
      </c>
      <c r="P21" s="27">
        <v>12339.8</v>
      </c>
      <c r="Q21" s="27">
        <v>16019.8</v>
      </c>
      <c r="R21" s="27">
        <v>15284.8</v>
      </c>
      <c r="S21" s="27">
        <v>16479.8</v>
      </c>
      <c r="T21" s="27">
        <v>13351.8</v>
      </c>
    </row>
    <row r="22" spans="1:20" x14ac:dyDescent="0.25">
      <c r="A22" s="31"/>
      <c r="B22" s="24" t="s">
        <v>39</v>
      </c>
      <c r="C22" s="25">
        <v>74300</v>
      </c>
      <c r="D22" s="26"/>
      <c r="E22" s="26"/>
      <c r="F22" s="27">
        <f t="shared" si="0"/>
        <v>74300</v>
      </c>
      <c r="G22" s="25">
        <f t="shared" si="1"/>
        <v>58774.450000000004</v>
      </c>
      <c r="H22" s="27">
        <f t="shared" si="2"/>
        <v>15525.549999999996</v>
      </c>
      <c r="I22" s="28">
        <f>130.92+6904.56</f>
        <v>7035.4800000000005</v>
      </c>
      <c r="J22" s="28">
        <f>132.78+2554.19</f>
        <v>2686.9700000000003</v>
      </c>
      <c r="K22" s="28">
        <f>627.07+5985.91</f>
        <v>6612.98</v>
      </c>
      <c r="L22" s="28">
        <f>599.98+6078.35</f>
        <v>6678.33</v>
      </c>
      <c r="M22" s="26">
        <f>376.78+4677.82</f>
        <v>5054.5999999999995</v>
      </c>
      <c r="N22" s="28">
        <f>574.48+4519.31</f>
        <v>5093.7900000000009</v>
      </c>
      <c r="O22" s="30">
        <f>538.72+1363.78</f>
        <v>1902.5</v>
      </c>
      <c r="P22" s="27">
        <f>235.08+2686.57</f>
        <v>2921.65</v>
      </c>
      <c r="Q22" s="27">
        <f>351.4+4110.29</f>
        <v>4461.6899999999996</v>
      </c>
      <c r="R22" s="27">
        <f>625.88+2831.87</f>
        <v>3457.75</v>
      </c>
      <c r="S22" s="27">
        <f>768.08+6948.34</f>
        <v>7716.42</v>
      </c>
      <c r="T22" s="27">
        <f>695.68+4456.61</f>
        <v>5152.29</v>
      </c>
    </row>
    <row r="23" spans="1:20" x14ac:dyDescent="0.25">
      <c r="A23" s="32"/>
      <c r="B23" s="24" t="s">
        <v>40</v>
      </c>
      <c r="C23" s="33">
        <v>600</v>
      </c>
      <c r="D23" s="34"/>
      <c r="E23" s="34"/>
      <c r="F23" s="27">
        <f t="shared" si="0"/>
        <v>600</v>
      </c>
      <c r="G23" s="25">
        <f t="shared" si="1"/>
        <v>5336</v>
      </c>
      <c r="H23" s="27">
        <f t="shared" si="2"/>
        <v>-4736</v>
      </c>
      <c r="I23" s="28">
        <v>214.64</v>
      </c>
      <c r="J23" s="28">
        <v>149.94999999999999</v>
      </c>
      <c r="K23" s="28">
        <v>255.84</v>
      </c>
      <c r="L23" s="28">
        <v>362.79</v>
      </c>
      <c r="M23" s="26">
        <v>621.05999999999995</v>
      </c>
      <c r="N23" s="28">
        <v>623.96</v>
      </c>
      <c r="O23" s="30">
        <v>696.5</v>
      </c>
      <c r="P23" s="27">
        <v>640.28</v>
      </c>
      <c r="Q23" s="27">
        <v>559.01</v>
      </c>
      <c r="R23" s="27">
        <v>505.83</v>
      </c>
      <c r="S23" s="27">
        <v>445.09</v>
      </c>
      <c r="T23" s="27">
        <v>261.05</v>
      </c>
    </row>
    <row r="24" spans="1:20" x14ac:dyDescent="0.25">
      <c r="A24" s="35"/>
      <c r="B24" s="35" t="s">
        <v>41</v>
      </c>
      <c r="C24" s="22">
        <f>SUM(C9:C23)</f>
        <v>11505376.573916666</v>
      </c>
      <c r="D24" s="22">
        <f>SUM(D11:D22)</f>
        <v>0</v>
      </c>
      <c r="E24" s="22">
        <f>SUM(E11:E22)</f>
        <v>0</v>
      </c>
      <c r="F24" s="22">
        <f>SUM(F9:F23)</f>
        <v>11505376.573916666</v>
      </c>
      <c r="G24" s="36">
        <f>SUM(G9:G23)</f>
        <v>9824721.3599999994</v>
      </c>
      <c r="H24" s="36">
        <f t="shared" ref="H24:T24" si="3">SUM(H9:H23)</f>
        <v>1680655.2139166661</v>
      </c>
      <c r="I24" s="36">
        <f t="shared" si="3"/>
        <v>774768.24</v>
      </c>
      <c r="J24" s="36">
        <f t="shared" si="3"/>
        <v>655993.92999999993</v>
      </c>
      <c r="K24" s="36">
        <f t="shared" si="3"/>
        <v>950900.62</v>
      </c>
      <c r="L24" s="36">
        <f t="shared" si="3"/>
        <v>1380791.0500000003</v>
      </c>
      <c r="M24" s="36">
        <f t="shared" si="3"/>
        <v>799400.04</v>
      </c>
      <c r="N24" s="36">
        <f t="shared" si="3"/>
        <v>628496.80000000005</v>
      </c>
      <c r="O24" s="36">
        <f t="shared" si="3"/>
        <v>885888.41</v>
      </c>
      <c r="P24" s="36">
        <f t="shared" si="3"/>
        <v>773921.4800000001</v>
      </c>
      <c r="Q24" s="36">
        <f t="shared" si="3"/>
        <v>776834.82000000007</v>
      </c>
      <c r="R24" s="36">
        <f t="shared" si="3"/>
        <v>738024.23</v>
      </c>
      <c r="S24" s="36">
        <f t="shared" si="3"/>
        <v>776527.88000000012</v>
      </c>
      <c r="T24" s="36">
        <f t="shared" si="3"/>
        <v>683173.8600000001</v>
      </c>
    </row>
    <row r="25" spans="1:20" x14ac:dyDescent="0.25">
      <c r="A25" s="29"/>
      <c r="B25" s="37"/>
      <c r="C25" s="25"/>
      <c r="D25" s="26"/>
      <c r="E25" s="26"/>
      <c r="F25" s="26"/>
      <c r="G25" s="25"/>
      <c r="H25" s="27"/>
      <c r="I25" s="28"/>
      <c r="J25" s="28"/>
      <c r="K25" s="28"/>
      <c r="L25" s="27"/>
      <c r="M25" s="28"/>
      <c r="N25" s="28"/>
      <c r="O25" s="27"/>
      <c r="P25" s="27"/>
      <c r="Q25" s="27"/>
      <c r="R25" s="27"/>
      <c r="S25" s="27"/>
      <c r="T25" s="27"/>
    </row>
    <row r="26" spans="1:20" x14ac:dyDescent="0.25">
      <c r="A26" s="29"/>
      <c r="B26" s="37" t="s">
        <v>42</v>
      </c>
      <c r="C26" s="25">
        <v>490296.1806266667</v>
      </c>
      <c r="D26" s="26"/>
      <c r="E26" s="26"/>
      <c r="F26" s="27">
        <f t="shared" ref="F26" si="4">(C26+D26-E26)</f>
        <v>490296.1806266667</v>
      </c>
      <c r="G26" s="25">
        <f>SUM(I26:T26)</f>
        <v>436085.93999999994</v>
      </c>
      <c r="H26" s="27">
        <f t="shared" ref="H26" si="5">(F26-G26)</f>
        <v>54210.240626666753</v>
      </c>
      <c r="I26" s="28">
        <v>34659.050000000003</v>
      </c>
      <c r="J26" s="28">
        <v>30880.2</v>
      </c>
      <c r="K26" s="28">
        <v>45988.01</v>
      </c>
      <c r="L26" s="27">
        <v>57687.93</v>
      </c>
      <c r="M26" s="28">
        <v>34583.019999999997</v>
      </c>
      <c r="N26" s="28">
        <v>27026.75</v>
      </c>
      <c r="O26" s="27">
        <v>35251.39</v>
      </c>
      <c r="P26" s="27">
        <v>29531.26</v>
      </c>
      <c r="Q26" s="27">
        <v>32837.629999999997</v>
      </c>
      <c r="R26" s="27">
        <v>41120.81</v>
      </c>
      <c r="S26" s="27">
        <v>34675.279999999999</v>
      </c>
      <c r="T26" s="27">
        <v>31844.61</v>
      </c>
    </row>
    <row r="27" spans="1:20" x14ac:dyDescent="0.25">
      <c r="A27" s="35"/>
      <c r="B27" s="35" t="s">
        <v>43</v>
      </c>
      <c r="C27" s="22">
        <f>SUM(C26)</f>
        <v>490296.1806266667</v>
      </c>
      <c r="D27" s="22">
        <f>SUM(D12:D26)</f>
        <v>0</v>
      </c>
      <c r="E27" s="22">
        <f>SUM(E12:E26)</f>
        <v>0</v>
      </c>
      <c r="F27" s="22">
        <f>SUM(F26)</f>
        <v>490296.1806266667</v>
      </c>
      <c r="G27" s="36">
        <f t="shared" ref="G27:T27" si="6">SUM(G26)</f>
        <v>436085.93999999994</v>
      </c>
      <c r="H27" s="22">
        <f t="shared" si="6"/>
        <v>54210.240626666753</v>
      </c>
      <c r="I27" s="22">
        <f t="shared" si="6"/>
        <v>34659.050000000003</v>
      </c>
      <c r="J27" s="22">
        <f t="shared" si="6"/>
        <v>30880.2</v>
      </c>
      <c r="K27" s="22">
        <f t="shared" si="6"/>
        <v>45988.01</v>
      </c>
      <c r="L27" s="22">
        <f t="shared" si="6"/>
        <v>57687.93</v>
      </c>
      <c r="M27" s="22">
        <f t="shared" si="6"/>
        <v>34583.019999999997</v>
      </c>
      <c r="N27" s="22">
        <f t="shared" si="6"/>
        <v>27026.75</v>
      </c>
      <c r="O27" s="22">
        <f t="shared" si="6"/>
        <v>35251.39</v>
      </c>
      <c r="P27" s="22">
        <f t="shared" si="6"/>
        <v>29531.26</v>
      </c>
      <c r="Q27" s="22">
        <f t="shared" si="6"/>
        <v>32837.629999999997</v>
      </c>
      <c r="R27" s="22">
        <f t="shared" si="6"/>
        <v>41120.81</v>
      </c>
      <c r="S27" s="22">
        <f t="shared" si="6"/>
        <v>34675.279999999999</v>
      </c>
      <c r="T27" s="22">
        <f t="shared" si="6"/>
        <v>31844.61</v>
      </c>
    </row>
    <row r="28" spans="1:20" x14ac:dyDescent="0.25">
      <c r="A28" s="29"/>
      <c r="B28" s="37"/>
      <c r="C28" s="25"/>
      <c r="D28" s="26"/>
      <c r="E28" s="26"/>
      <c r="F28" s="26"/>
      <c r="G28" s="25"/>
      <c r="H28" s="27"/>
      <c r="I28" s="28"/>
      <c r="J28" s="28"/>
      <c r="K28" s="28"/>
      <c r="L28" s="27"/>
      <c r="M28" s="28"/>
      <c r="N28" s="28"/>
      <c r="O28" s="27"/>
      <c r="P28" s="27"/>
      <c r="Q28" s="27"/>
      <c r="R28" s="27"/>
      <c r="S28" s="27"/>
      <c r="T28" s="27"/>
    </row>
    <row r="29" spans="1:20" x14ac:dyDescent="0.25">
      <c r="A29" s="29"/>
      <c r="B29" s="37" t="s">
        <v>44</v>
      </c>
      <c r="C29" s="25">
        <v>11428469.999999998</v>
      </c>
      <c r="D29" s="26"/>
      <c r="E29" s="26"/>
      <c r="F29" s="26">
        <f>(C29+D29-E29)</f>
        <v>11428469.999999998</v>
      </c>
      <c r="G29" s="25">
        <f>SUM(I29:T29)</f>
        <v>0</v>
      </c>
      <c r="H29" s="27">
        <f t="shared" ref="H29" si="7">(F29-G29)</f>
        <v>11428469.999999998</v>
      </c>
      <c r="I29" s="26"/>
      <c r="J29" s="26"/>
      <c r="K29" s="26"/>
      <c r="L29" s="26"/>
      <c r="M29" s="28"/>
      <c r="N29" s="28"/>
      <c r="O29" s="27"/>
      <c r="P29" s="27"/>
      <c r="Q29" s="27"/>
      <c r="R29" s="27"/>
      <c r="S29" s="27"/>
      <c r="T29" s="27"/>
    </row>
    <row r="30" spans="1:20" x14ac:dyDescent="0.25">
      <c r="A30" s="32"/>
      <c r="B30" s="37" t="s">
        <v>45</v>
      </c>
      <c r="C30" s="33">
        <v>0</v>
      </c>
      <c r="D30" s="34">
        <f>215000+1019979</f>
        <v>1234979</v>
      </c>
      <c r="E30" s="34"/>
      <c r="F30" s="26">
        <f>(C30+D30-E30)</f>
        <v>1234979</v>
      </c>
      <c r="G30" s="25">
        <f>SUM(I30:T30)</f>
        <v>1234979.1299999999</v>
      </c>
      <c r="H30" s="27">
        <f>(F30-G30)</f>
        <v>-0.12999999988824129</v>
      </c>
      <c r="I30" s="34">
        <v>0</v>
      </c>
      <c r="J30" s="34">
        <v>0</v>
      </c>
      <c r="K30" s="34">
        <v>215000</v>
      </c>
      <c r="L30" s="34">
        <v>0</v>
      </c>
      <c r="M30" s="38">
        <v>0</v>
      </c>
      <c r="N30" s="38">
        <v>0</v>
      </c>
      <c r="O30" s="39">
        <v>0</v>
      </c>
      <c r="P30" s="39">
        <v>212701.6</v>
      </c>
      <c r="Q30" s="39">
        <v>0</v>
      </c>
      <c r="R30" s="39">
        <v>0</v>
      </c>
      <c r="S30" s="39">
        <v>0</v>
      </c>
      <c r="T30" s="39">
        <v>807277.53</v>
      </c>
    </row>
    <row r="31" spans="1:20" x14ac:dyDescent="0.25">
      <c r="A31" s="32"/>
      <c r="B31" s="37" t="s">
        <v>46</v>
      </c>
      <c r="C31" s="33">
        <v>0</v>
      </c>
      <c r="D31" s="34">
        <v>1011313.67</v>
      </c>
      <c r="E31" s="34"/>
      <c r="F31" s="26">
        <f>(C31+D31-E31)</f>
        <v>1011313.67</v>
      </c>
      <c r="G31" s="25">
        <f>SUM(I31:T31)</f>
        <v>1011313.67</v>
      </c>
      <c r="H31" s="27">
        <f>(F31-G31)</f>
        <v>0</v>
      </c>
      <c r="I31" s="34">
        <v>0</v>
      </c>
      <c r="J31" s="34">
        <v>0</v>
      </c>
      <c r="K31" s="34">
        <v>0</v>
      </c>
      <c r="L31" s="34">
        <v>0</v>
      </c>
      <c r="M31" s="38">
        <v>0</v>
      </c>
      <c r="N31" s="38">
        <v>1011313.67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</row>
    <row r="32" spans="1:20" x14ac:dyDescent="0.25">
      <c r="A32" s="35"/>
      <c r="B32" s="35" t="s">
        <v>47</v>
      </c>
      <c r="C32" s="22">
        <f>SUM(C29:C31)</f>
        <v>11428469.999999998</v>
      </c>
      <c r="D32" s="22">
        <f t="shared" ref="D32:H32" si="8">SUM(D29:D31)</f>
        <v>2246292.67</v>
      </c>
      <c r="E32" s="22">
        <f t="shared" si="8"/>
        <v>0</v>
      </c>
      <c r="F32" s="22">
        <f t="shared" si="8"/>
        <v>13674762.669999998</v>
      </c>
      <c r="G32" s="22">
        <f t="shared" si="8"/>
        <v>2246292.7999999998</v>
      </c>
      <c r="H32" s="22">
        <f t="shared" si="8"/>
        <v>11428469.869999997</v>
      </c>
      <c r="I32" s="22">
        <f t="shared" ref="I32:T32" si="9">SUM(I31:I31)</f>
        <v>0</v>
      </c>
      <c r="J32" s="22">
        <f t="shared" si="9"/>
        <v>0</v>
      </c>
      <c r="K32" s="22">
        <f t="shared" si="9"/>
        <v>0</v>
      </c>
      <c r="L32" s="22">
        <f t="shared" si="9"/>
        <v>0</v>
      </c>
      <c r="M32" s="22">
        <f t="shared" si="9"/>
        <v>0</v>
      </c>
      <c r="N32" s="22">
        <f t="shared" si="9"/>
        <v>1011313.67</v>
      </c>
      <c r="O32" s="22">
        <f t="shared" si="9"/>
        <v>0</v>
      </c>
      <c r="P32" s="22">
        <f t="shared" si="9"/>
        <v>0</v>
      </c>
      <c r="Q32" s="22">
        <f t="shared" si="9"/>
        <v>0</v>
      </c>
      <c r="R32" s="22">
        <f t="shared" si="9"/>
        <v>0</v>
      </c>
      <c r="S32" s="22">
        <f t="shared" si="9"/>
        <v>0</v>
      </c>
      <c r="T32" s="22">
        <f t="shared" si="9"/>
        <v>0</v>
      </c>
    </row>
    <row r="33" spans="1:20" x14ac:dyDescent="0.25">
      <c r="A33" s="40"/>
      <c r="B33" s="41"/>
      <c r="C33" s="25"/>
      <c r="D33" s="26"/>
      <c r="E33" s="26"/>
      <c r="F33" s="26"/>
      <c r="G33" s="25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</row>
    <row r="34" spans="1:20" x14ac:dyDescent="0.25">
      <c r="A34" s="35"/>
      <c r="B34" s="22" t="s">
        <v>48</v>
      </c>
      <c r="C34" s="22">
        <f t="shared" ref="C34:T34" si="10">C24+C27+C32</f>
        <v>23424142.754543331</v>
      </c>
      <c r="D34" s="22">
        <f t="shared" si="10"/>
        <v>2246292.67</v>
      </c>
      <c r="E34" s="22">
        <f t="shared" si="10"/>
        <v>0</v>
      </c>
      <c r="F34" s="22">
        <f t="shared" si="10"/>
        <v>25670435.424543329</v>
      </c>
      <c r="G34" s="36">
        <f t="shared" si="10"/>
        <v>12507100.099999998</v>
      </c>
      <c r="H34" s="22">
        <f t="shared" si="10"/>
        <v>13163335.324543331</v>
      </c>
      <c r="I34" s="22">
        <f t="shared" si="10"/>
        <v>809427.29</v>
      </c>
      <c r="J34" s="22">
        <f t="shared" si="10"/>
        <v>686874.12999999989</v>
      </c>
      <c r="K34" s="22">
        <f t="shared" si="10"/>
        <v>996888.63</v>
      </c>
      <c r="L34" s="22">
        <f t="shared" si="10"/>
        <v>1438478.9800000002</v>
      </c>
      <c r="M34" s="22">
        <f t="shared" si="10"/>
        <v>833983.06</v>
      </c>
      <c r="N34" s="22">
        <f t="shared" si="10"/>
        <v>1666837.2200000002</v>
      </c>
      <c r="O34" s="22">
        <f t="shared" si="10"/>
        <v>921139.8</v>
      </c>
      <c r="P34" s="22">
        <f t="shared" si="10"/>
        <v>803452.74000000011</v>
      </c>
      <c r="Q34" s="22">
        <f t="shared" si="10"/>
        <v>809672.45000000007</v>
      </c>
      <c r="R34" s="22">
        <f t="shared" si="10"/>
        <v>779145.04</v>
      </c>
      <c r="S34" s="22">
        <f t="shared" si="10"/>
        <v>811203.16000000015</v>
      </c>
      <c r="T34" s="22">
        <f t="shared" si="10"/>
        <v>715018.47000000009</v>
      </c>
    </row>
    <row r="35" spans="1:20" x14ac:dyDescent="0.25">
      <c r="A35" s="42"/>
      <c r="B35" s="43"/>
      <c r="C35" s="44"/>
      <c r="D35" s="43"/>
      <c r="E35" s="43"/>
      <c r="F35" s="43"/>
      <c r="G35" s="45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</row>
    <row r="36" spans="1:20" x14ac:dyDescent="0.25">
      <c r="A36" s="46"/>
      <c r="B36" s="47"/>
      <c r="C36" s="48"/>
      <c r="D36" s="47"/>
      <c r="E36" s="47"/>
      <c r="F36" s="47"/>
      <c r="G36" s="49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</row>
    <row r="37" spans="1:20" x14ac:dyDescent="0.25">
      <c r="A37" s="46"/>
      <c r="B37" s="47"/>
      <c r="C37" s="48"/>
      <c r="D37" s="47"/>
      <c r="E37" s="47"/>
      <c r="F37" s="47"/>
      <c r="G37" s="49"/>
      <c r="H37" s="47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</row>
    <row r="38" spans="1:20" x14ac:dyDescent="0.25">
      <c r="A38" s="46"/>
      <c r="B38" s="47"/>
      <c r="C38" s="48"/>
      <c r="D38" s="47"/>
      <c r="E38" s="47"/>
      <c r="F38" s="47"/>
      <c r="G38" s="49"/>
      <c r="H38" s="47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</row>
    <row r="39" spans="1:20" x14ac:dyDescent="0.25">
      <c r="A39" s="46"/>
      <c r="B39" s="47"/>
      <c r="C39" s="48"/>
      <c r="D39" s="47"/>
      <c r="E39" s="47"/>
      <c r="F39" s="47"/>
      <c r="G39" s="48"/>
      <c r="H39" s="47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</row>
    <row r="40" spans="1:20" x14ac:dyDescent="0.25">
      <c r="A40" s="46"/>
      <c r="B40" s="47"/>
      <c r="C40" s="48"/>
      <c r="D40" s="47"/>
      <c r="E40" s="47"/>
      <c r="F40" s="47"/>
      <c r="G40" s="48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</row>
    <row r="41" spans="1:20" x14ac:dyDescent="0.25">
      <c r="A41" s="46"/>
      <c r="B41" s="47"/>
      <c r="C41" s="48"/>
      <c r="D41" s="47"/>
      <c r="E41" s="47"/>
      <c r="F41" s="47"/>
      <c r="G41" s="48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</row>
    <row r="42" spans="1:20" x14ac:dyDescent="0.25">
      <c r="A42" s="46"/>
      <c r="B42" s="47"/>
      <c r="C42" s="48"/>
      <c r="D42" s="47"/>
      <c r="E42" s="47"/>
      <c r="F42" s="47"/>
      <c r="G42" s="48"/>
      <c r="H42" s="47"/>
      <c r="I42" s="57"/>
      <c r="J42" s="57"/>
      <c r="K42" s="57"/>
      <c r="L42" s="51"/>
      <c r="M42" s="51"/>
      <c r="N42" s="57"/>
      <c r="O42" s="57"/>
      <c r="P42" s="57"/>
      <c r="Q42" s="47"/>
      <c r="R42" s="47"/>
      <c r="S42" s="47"/>
      <c r="T42" s="47"/>
    </row>
    <row r="43" spans="1:20" x14ac:dyDescent="0.25">
      <c r="A43" s="46"/>
      <c r="B43" s="47"/>
      <c r="C43" s="48"/>
      <c r="D43" s="47"/>
      <c r="E43" s="47"/>
      <c r="F43" s="47"/>
      <c r="G43" s="48"/>
      <c r="H43" s="47"/>
      <c r="I43" s="51"/>
      <c r="J43" s="51"/>
      <c r="K43" s="51"/>
      <c r="L43" s="51"/>
      <c r="M43" s="51"/>
      <c r="N43" s="51"/>
      <c r="O43" s="51"/>
      <c r="P43" s="52"/>
      <c r="Q43" s="47"/>
      <c r="R43" s="47"/>
      <c r="S43" s="47"/>
      <c r="T43" s="47"/>
    </row>
    <row r="44" spans="1:20" x14ac:dyDescent="0.25">
      <c r="A44" s="46"/>
      <c r="B44" s="47"/>
      <c r="C44" s="48"/>
      <c r="D44" s="47"/>
      <c r="E44" s="47"/>
      <c r="F44" s="47"/>
      <c r="G44" s="48"/>
      <c r="H44" s="47"/>
      <c r="I44" s="51"/>
      <c r="J44" s="51"/>
      <c r="K44" s="51"/>
      <c r="L44" s="51"/>
      <c r="M44" s="51"/>
      <c r="N44" s="51"/>
      <c r="O44" s="51"/>
      <c r="P44" s="52"/>
      <c r="Q44" s="47"/>
      <c r="R44" s="47"/>
      <c r="S44" s="47"/>
      <c r="T44" s="47"/>
    </row>
    <row r="45" spans="1:20" x14ac:dyDescent="0.25">
      <c r="A45" s="46"/>
      <c r="B45" s="47"/>
      <c r="C45" s="48"/>
      <c r="D45" s="47"/>
      <c r="E45" s="47"/>
      <c r="F45" s="47"/>
      <c r="G45" s="48"/>
      <c r="H45" s="47"/>
      <c r="I45" s="51"/>
      <c r="J45" s="51"/>
      <c r="K45" s="51"/>
      <c r="L45" s="51"/>
      <c r="M45" s="51"/>
      <c r="N45" s="51"/>
      <c r="O45" s="51"/>
      <c r="P45" s="52"/>
      <c r="Q45" s="47"/>
      <c r="R45" s="47"/>
      <c r="S45" s="47"/>
      <c r="T45" s="47"/>
    </row>
    <row r="46" spans="1:20" x14ac:dyDescent="0.25">
      <c r="A46" s="46"/>
      <c r="B46" s="47"/>
      <c r="C46" s="48"/>
      <c r="D46" s="47"/>
      <c r="E46" s="47"/>
      <c r="F46" s="47"/>
      <c r="G46" s="48"/>
      <c r="H46" s="47"/>
      <c r="I46" s="57"/>
      <c r="J46" s="57"/>
      <c r="K46" s="51"/>
      <c r="L46" s="53"/>
      <c r="M46" s="53"/>
      <c r="N46" s="57"/>
      <c r="O46" s="57"/>
      <c r="P46" s="52"/>
      <c r="Q46" s="47"/>
      <c r="R46" s="47"/>
      <c r="S46" s="47"/>
      <c r="T46" s="47"/>
    </row>
    <row r="47" spans="1:20" x14ac:dyDescent="0.25">
      <c r="A47" s="46"/>
      <c r="B47" s="47"/>
      <c r="C47" s="48"/>
      <c r="D47" s="47"/>
      <c r="E47" s="47"/>
      <c r="F47" s="47"/>
      <c r="G47" s="48"/>
      <c r="H47" s="47"/>
      <c r="I47" s="56"/>
      <c r="J47" s="56"/>
      <c r="K47" s="56"/>
      <c r="L47" s="54"/>
      <c r="M47" s="54"/>
      <c r="N47" s="56"/>
      <c r="O47" s="56"/>
      <c r="P47" s="56"/>
      <c r="Q47" s="47"/>
      <c r="R47" s="47"/>
      <c r="S47" s="47"/>
      <c r="T47" s="47"/>
    </row>
    <row r="48" spans="1:20" x14ac:dyDescent="0.25">
      <c r="A48" s="46"/>
      <c r="B48" s="47"/>
      <c r="C48" s="48"/>
      <c r="D48" s="47"/>
      <c r="E48" s="47"/>
      <c r="F48" s="47"/>
      <c r="G48" s="48"/>
      <c r="H48" s="47"/>
      <c r="I48" s="55"/>
      <c r="J48" s="55"/>
      <c r="K48" s="55"/>
      <c r="L48" s="54"/>
      <c r="M48" s="54"/>
      <c r="N48" s="56"/>
      <c r="O48" s="56"/>
      <c r="P48" s="56"/>
      <c r="Q48" s="47"/>
      <c r="R48" s="47"/>
      <c r="S48" s="47"/>
      <c r="T48" s="47"/>
    </row>
    <row r="49" spans="1:20" x14ac:dyDescent="0.25">
      <c r="A49" s="46"/>
      <c r="B49" s="47"/>
      <c r="C49" s="48"/>
      <c r="D49" s="47"/>
      <c r="E49" s="47"/>
      <c r="F49" s="47"/>
      <c r="G49" s="48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</row>
    <row r="50" spans="1:20" x14ac:dyDescent="0.25">
      <c r="A50" s="46"/>
      <c r="B50" s="47"/>
      <c r="C50" s="48"/>
      <c r="D50" s="47"/>
      <c r="E50" s="47"/>
      <c r="F50" s="47"/>
      <c r="G50" s="48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</row>
    <row r="51" spans="1:20" x14ac:dyDescent="0.25">
      <c r="A51" s="46"/>
      <c r="B51" s="47"/>
      <c r="C51" s="48"/>
      <c r="D51" s="47"/>
      <c r="E51" s="47"/>
      <c r="F51" s="47"/>
      <c r="G51" s="48"/>
      <c r="H51" s="47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</row>
    <row r="52" spans="1:20" x14ac:dyDescent="0.25">
      <c r="A52" s="46"/>
      <c r="B52" s="47"/>
      <c r="C52" s="48"/>
      <c r="D52" s="47"/>
      <c r="E52" s="47"/>
      <c r="F52" s="47"/>
      <c r="G52" s="48"/>
      <c r="H52" s="47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</row>
    <row r="53" spans="1:20" x14ac:dyDescent="0.25">
      <c r="A53" s="46"/>
      <c r="B53" s="47"/>
      <c r="C53" s="48"/>
      <c r="D53" s="47"/>
      <c r="E53" s="47"/>
      <c r="F53" s="47"/>
      <c r="G53" s="48"/>
      <c r="H53" s="47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</row>
    <row r="54" spans="1:20" x14ac:dyDescent="0.25">
      <c r="A54" s="46"/>
      <c r="B54" s="47"/>
      <c r="C54" s="48"/>
      <c r="D54" s="47"/>
      <c r="E54" s="47"/>
      <c r="F54" s="47"/>
      <c r="G54" s="48"/>
      <c r="H54" s="47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</row>
    <row r="55" spans="1:20" x14ac:dyDescent="0.25">
      <c r="A55" s="46"/>
      <c r="B55" s="47"/>
      <c r="C55" s="48"/>
      <c r="D55" s="47"/>
      <c r="E55" s="47"/>
      <c r="F55" s="47"/>
      <c r="G55" s="48"/>
      <c r="H55" s="47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</row>
    <row r="56" spans="1:20" x14ac:dyDescent="0.25">
      <c r="A56" s="46"/>
      <c r="B56" s="47"/>
      <c r="C56" s="48"/>
      <c r="D56" s="47"/>
      <c r="E56" s="47"/>
      <c r="F56" s="47"/>
      <c r="G56" s="48"/>
      <c r="H56" s="47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</row>
    <row r="57" spans="1:20" x14ac:dyDescent="0.25">
      <c r="A57" s="46"/>
      <c r="B57" s="47"/>
      <c r="C57" s="48"/>
      <c r="D57" s="47"/>
      <c r="E57" s="47"/>
      <c r="F57" s="47"/>
      <c r="G57" s="48"/>
      <c r="H57" s="47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</row>
    <row r="58" spans="1:20" x14ac:dyDescent="0.25">
      <c r="A58" s="46"/>
      <c r="B58" s="47"/>
      <c r="C58" s="48"/>
      <c r="D58" s="47"/>
      <c r="E58" s="47"/>
      <c r="F58" s="47"/>
      <c r="G58" s="48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</row>
    <row r="59" spans="1:20" x14ac:dyDescent="0.25">
      <c r="A59" s="46"/>
      <c r="B59" s="47"/>
      <c r="C59" s="48"/>
      <c r="D59" s="47"/>
      <c r="E59" s="47"/>
      <c r="F59" s="47"/>
      <c r="G59" s="48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</row>
    <row r="60" spans="1:20" x14ac:dyDescent="0.25">
      <c r="A60" s="46"/>
      <c r="B60" s="47"/>
      <c r="C60" s="48"/>
      <c r="D60" s="47"/>
      <c r="E60" s="47"/>
      <c r="F60" s="47"/>
      <c r="G60" s="48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</row>
    <row r="61" spans="1:20" x14ac:dyDescent="0.25">
      <c r="A61" s="46"/>
      <c r="B61" s="47"/>
      <c r="C61" s="48"/>
      <c r="D61" s="47"/>
      <c r="E61" s="47"/>
      <c r="F61" s="47"/>
      <c r="G61" s="48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</row>
    <row r="62" spans="1:20" x14ac:dyDescent="0.25">
      <c r="A62" s="46"/>
      <c r="B62" s="47"/>
      <c r="C62" s="48"/>
      <c r="D62" s="47"/>
      <c r="E62" s="47"/>
      <c r="F62" s="47"/>
      <c r="G62" s="48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</row>
    <row r="63" spans="1:20" x14ac:dyDescent="0.25">
      <c r="A63" s="46"/>
      <c r="B63" s="47"/>
      <c r="C63" s="48"/>
      <c r="D63" s="47"/>
      <c r="E63" s="47"/>
      <c r="F63" s="47"/>
      <c r="G63" s="48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</row>
    <row r="64" spans="1:20" x14ac:dyDescent="0.25">
      <c r="A64" s="46"/>
      <c r="B64" s="47"/>
      <c r="C64" s="48"/>
      <c r="D64" s="47"/>
      <c r="E64" s="47"/>
      <c r="F64" s="47"/>
      <c r="G64" s="48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</row>
    <row r="65" spans="1:20" x14ac:dyDescent="0.25">
      <c r="A65" s="46"/>
      <c r="B65" s="47"/>
      <c r="C65" s="48"/>
      <c r="D65" s="47"/>
      <c r="E65" s="47"/>
      <c r="F65" s="47"/>
      <c r="G65" s="48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</row>
    <row r="66" spans="1:20" x14ac:dyDescent="0.25">
      <c r="A66" s="46"/>
      <c r="B66" s="47"/>
      <c r="C66" s="48"/>
      <c r="D66" s="47"/>
      <c r="E66" s="47"/>
      <c r="F66" s="47"/>
      <c r="G66" s="48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</row>
    <row r="67" spans="1:20" x14ac:dyDescent="0.25">
      <c r="A67" s="46"/>
      <c r="B67" s="47"/>
      <c r="C67" s="48"/>
      <c r="D67" s="47"/>
      <c r="E67" s="47"/>
      <c r="F67" s="47"/>
      <c r="G67" s="48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</row>
    <row r="68" spans="1:20" x14ac:dyDescent="0.25">
      <c r="A68" s="46"/>
      <c r="B68" s="47"/>
      <c r="C68" s="48"/>
      <c r="D68" s="47"/>
      <c r="E68" s="47"/>
      <c r="F68" s="47"/>
      <c r="G68" s="48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</row>
    <row r="69" spans="1:20" x14ac:dyDescent="0.25">
      <c r="A69" s="46"/>
      <c r="B69" s="47"/>
      <c r="C69" s="48"/>
      <c r="D69" s="47"/>
      <c r="E69" s="47"/>
      <c r="F69" s="47"/>
      <c r="G69" s="48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</row>
    <row r="70" spans="1:20" x14ac:dyDescent="0.25">
      <c r="A70" s="46"/>
      <c r="B70" s="47"/>
      <c r="C70" s="48"/>
      <c r="D70" s="47"/>
      <c r="E70" s="47"/>
      <c r="F70" s="47"/>
      <c r="G70" s="48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</row>
    <row r="71" spans="1:20" x14ac:dyDescent="0.25">
      <c r="A71" s="46"/>
      <c r="B71" s="47"/>
      <c r="C71" s="48"/>
      <c r="D71" s="47"/>
      <c r="E71" s="47"/>
      <c r="F71" s="47"/>
      <c r="G71" s="48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</row>
    <row r="72" spans="1:20" x14ac:dyDescent="0.25">
      <c r="A72" s="46"/>
      <c r="B72" s="47"/>
      <c r="C72" s="48"/>
      <c r="D72" s="47"/>
      <c r="E72" s="47"/>
      <c r="F72" s="47"/>
      <c r="G72" s="48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</row>
  </sheetData>
  <mergeCells count="18">
    <mergeCell ref="M1:N1"/>
    <mergeCell ref="M3:N3"/>
    <mergeCell ref="A7:A8"/>
    <mergeCell ref="B7:B8"/>
    <mergeCell ref="C7:C8"/>
    <mergeCell ref="D7:E7"/>
    <mergeCell ref="F7:F8"/>
    <mergeCell ref="G7:G8"/>
    <mergeCell ref="H7:H8"/>
    <mergeCell ref="I7:T7"/>
    <mergeCell ref="I48:K48"/>
    <mergeCell ref="N48:P48"/>
    <mergeCell ref="I42:K42"/>
    <mergeCell ref="N42:P42"/>
    <mergeCell ref="I46:J46"/>
    <mergeCell ref="N46:O46"/>
    <mergeCell ref="I47:K47"/>
    <mergeCell ref="N47:P4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García</dc:creator>
  <cp:lastModifiedBy>Ing. García</cp:lastModifiedBy>
  <dcterms:created xsi:type="dcterms:W3CDTF">2017-02-15T15:00:41Z</dcterms:created>
  <dcterms:modified xsi:type="dcterms:W3CDTF">2017-02-15T15:12:50Z</dcterms:modified>
</cp:coreProperties>
</file>