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25" tabRatio="968" activeTab="0"/>
  </bookViews>
  <sheets>
    <sheet name="CONCENTRADO" sheetId="1" r:id="rId1"/>
    <sheet name="CAP.ESTATAL" sheetId="2" r:id="rId2"/>
    <sheet name="CAP.RAMO 11" sheetId="3" r:id="rId3"/>
    <sheet name="CAP.RAMO 33" sheetId="4" r:id="rId4"/>
    <sheet name="CAP.REM2015ESTATAL" sheetId="5" r:id="rId5"/>
    <sheet name="CAP.REM2016ESTATAL" sheetId="6" r:id="rId6"/>
    <sheet name="CAP.REM2017ESTATAL" sheetId="7" r:id="rId7"/>
    <sheet name="PTTO.ESTATAL" sheetId="8" r:id="rId8"/>
    <sheet name="PTTO.RAMO11" sheetId="9" r:id="rId9"/>
    <sheet name="PTTO.RAMO33" sheetId="10" r:id="rId10"/>
    <sheet name="REM.ESTATAL 2015" sheetId="11" r:id="rId11"/>
    <sheet name="REM.ESTATAL2016" sheetId="12" r:id="rId12"/>
    <sheet name="REM.ESTATAL2017" sheetId="13" r:id="rId13"/>
  </sheets>
  <definedNames>
    <definedName name="_xlnm.Print_Titles" localSheetId="9">'PTTO.RAMO33'!$1:$6</definedName>
  </definedNames>
  <calcPr fullCalcOnLoad="1"/>
</workbook>
</file>

<file path=xl/comments10.xml><?xml version="1.0" encoding="utf-8"?>
<comments xmlns="http://schemas.openxmlformats.org/spreadsheetml/2006/main">
  <authors>
    <author>INEEJAD</author>
  </authors>
  <commentList>
    <comment ref="V58" authorId="0">
      <text>
        <r>
          <rPr>
            <b/>
            <sz val="9"/>
            <rFont val="Tahoma"/>
            <family val="2"/>
          </rPr>
          <t>INEEJAD:</t>
        </r>
        <r>
          <rPr>
            <sz val="9"/>
            <rFont val="Tahoma"/>
            <family val="2"/>
          </rPr>
          <t xml:space="preserve">
Pago del refrendos del parque vehicular Federal</t>
        </r>
      </text>
    </comment>
  </commentList>
</comments>
</file>

<file path=xl/comments8.xml><?xml version="1.0" encoding="utf-8"?>
<comments xmlns="http://schemas.openxmlformats.org/spreadsheetml/2006/main">
  <authors>
    <author>INEEJAD</author>
    <author>Paty</author>
  </authors>
  <commentList>
    <comment ref="O43" authorId="0">
      <text>
        <r>
          <rPr>
            <b/>
            <sz val="9"/>
            <rFont val="Tahoma"/>
            <family val="2"/>
          </rPr>
          <t>INEEJAD:</t>
        </r>
        <r>
          <rPr>
            <sz val="9"/>
            <rFont val="Tahoma"/>
            <family val="2"/>
          </rPr>
          <t xml:space="preserve">
PAGO DE ASEGURAMIENTO DEL PARQUE VEHICULOS OFICIALES</t>
        </r>
      </text>
    </comment>
    <comment ref="O55" authorId="0">
      <text>
        <r>
          <rPr>
            <b/>
            <sz val="9"/>
            <rFont val="Tahoma"/>
            <family val="2"/>
          </rPr>
          <t>INEEJAD:</t>
        </r>
        <r>
          <rPr>
            <sz val="9"/>
            <rFont val="Tahoma"/>
            <family val="2"/>
          </rPr>
          <t xml:space="preserve">
Pago de refrendos del parque vehicular Estatal</t>
        </r>
      </text>
    </comment>
    <comment ref="P55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Cubrir el impuesto del anticipo de aguinaldo</t>
        </r>
      </text>
    </comment>
    <comment ref="R55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Baja del vehículo Chevrolet tornado placas JU11118 No. Economico 132 Asignado a la C.Z. 01 Por perdida total.</t>
        </r>
      </text>
    </comment>
    <comment ref="S56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Laudo C. Fernando Zúñiga García. Por $54,502.08, C.Sergio Tinoco Tinajero $ 24,715.38 y C. Enrique Martínez Gómez Trejo $ 37,190.58</t>
        </r>
      </text>
    </comment>
    <comment ref="W56" authorId="1">
      <text>
        <r>
          <rPr>
            <b/>
            <sz val="9"/>
            <rFont val="Tahoma"/>
            <family val="2"/>
          </rPr>
          <t>Paty:</t>
        </r>
        <r>
          <rPr>
            <sz val="9"/>
            <rFont val="Tahoma"/>
            <family val="2"/>
          </rPr>
          <t xml:space="preserve">
Pago por laudo al C. Fernando Zuñiga Garcia $ 228,098.36 y al C. Norma Angélica Alvarez Ramírez por $ 238,672.31 </t>
        </r>
      </text>
    </comment>
  </commentList>
</comments>
</file>

<file path=xl/sharedStrings.xml><?xml version="1.0" encoding="utf-8"?>
<sst xmlns="http://schemas.openxmlformats.org/spreadsheetml/2006/main" count="529" uniqueCount="216">
  <si>
    <t>DESCRIPCIÓN</t>
  </si>
  <si>
    <t>INSTITUTO ESTATAL PARA LA EDUCACIÓN DE JÓVENES Y ADULTOS</t>
  </si>
  <si>
    <t>Sueldo base</t>
  </si>
  <si>
    <t>Honorarios por servicios profesionales</t>
  </si>
  <si>
    <t>Prima quinquenal por años de servicios efectivos prestados</t>
  </si>
  <si>
    <t>Prima de vacaciones y dominical</t>
  </si>
  <si>
    <t>Aguinaldo o gratificación de fin de año</t>
  </si>
  <si>
    <t>Aportaciones al ISSSTE</t>
  </si>
  <si>
    <t>Aportaciones al seguro de cesantía en edad avanzada y vejez</t>
  </si>
  <si>
    <t>Aportaciones al FOVISSSTE</t>
  </si>
  <si>
    <t>Cuotas para el seguro de vida del personal civil</t>
  </si>
  <si>
    <t>Cuotas para el seguro colectivo de retiro</t>
  </si>
  <si>
    <t>Prestaciones establecidas por condiciones generales de trabajo o contratos colectivos de trabajo</t>
  </si>
  <si>
    <t>Compensación garantizada</t>
  </si>
  <si>
    <t>Asignaciones adicionales al sueldo</t>
  </si>
  <si>
    <t>Otras prestaciones</t>
  </si>
  <si>
    <t>Materiales y útiles  de oficina</t>
  </si>
  <si>
    <t>Material de limpieza</t>
  </si>
  <si>
    <t>Productos alimenticios para el personal en las instalaciones de las dependencias y entidades</t>
  </si>
  <si>
    <t>Material eléctrico y electrónico</t>
  </si>
  <si>
    <t>Combustible, lubricantes y aditivos para vehículos terrestres, aéreos, marítimos, lacustres y fluviales destinados a servicios públicos y la operación de programas públicos</t>
  </si>
  <si>
    <t xml:space="preserve">Vestuario y uniformes </t>
  </si>
  <si>
    <t>Refacciones y accesorios menores de edificios</t>
  </si>
  <si>
    <t>Refacciones y accesorios menores de mobiliario y equipo de administración, educacional y recreativo</t>
  </si>
  <si>
    <t>Refacciones y accesorios menores de equipo de transporte</t>
  </si>
  <si>
    <t>Servicio de energía eléctrica</t>
  </si>
  <si>
    <t>Servicio telefónico convencional</t>
  </si>
  <si>
    <t>Servicios de conducción de señales analógicas y digitales</t>
  </si>
  <si>
    <t>Servicio postal</t>
  </si>
  <si>
    <t>Arrendamiento de edificios y locales</t>
  </si>
  <si>
    <t>Arrendamiento de mobiliario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</si>
  <si>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</si>
  <si>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</si>
  <si>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Fletes y maniobras</t>
  </si>
  <si>
    <t>Mantenimiento y conservación de vehículos terrestres, aéreos, marítimos, lacustres y fluviales</t>
  </si>
  <si>
    <t>Servicios de jardinería y fumigación</t>
  </si>
  <si>
    <t>Difusión de mensajes sobre programas y actividades gubernamentales</t>
  </si>
  <si>
    <t>Pasajes aéreos nacionales para servidores públicos de mando en el desempeño de comisiones y funciones oficiales</t>
  </si>
  <si>
    <t>Viáticos nacionales para servidores públicos en el desempeño de funciones oficiales</t>
  </si>
  <si>
    <t xml:space="preserve">Congresos y  convenciones </t>
  </si>
  <si>
    <t>Otros impuestos y derechos</t>
  </si>
  <si>
    <t>Apoyo a voluntarios que participan en diversos programas federales</t>
  </si>
  <si>
    <t xml:space="preserve"> 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</si>
  <si>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</si>
  <si>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</si>
  <si>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</si>
  <si>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</si>
  <si>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</si>
  <si>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Ayuda para despensa</t>
  </si>
  <si>
    <t>Ayuda para pasaje</t>
  </si>
  <si>
    <t>Estímulo por el día del servidor público</t>
  </si>
  <si>
    <t>Otros estímulos</t>
  </si>
  <si>
    <t>Prendas de seguridad y protección personal</t>
  </si>
  <si>
    <t>Capacitación institucional</t>
  </si>
  <si>
    <t>Viáticos en el país</t>
  </si>
  <si>
    <t xml:space="preserve">Congresos y convenciones </t>
  </si>
  <si>
    <t>Laudos laborales</t>
  </si>
  <si>
    <t>Otros materiales y artículos de construcción y reparación</t>
  </si>
  <si>
    <t>Fibras sintéticas, hules, plásticos y derivados</t>
  </si>
  <si>
    <t>Honorarios asimilables a salarios</t>
  </si>
  <si>
    <t>Otros servicios de traslado y hospedaje</t>
  </si>
  <si>
    <t>05</t>
  </si>
  <si>
    <t>PRESUPUESTO ESTATAL</t>
  </si>
  <si>
    <t>Vestuario y uniformes</t>
  </si>
  <si>
    <t>INSTITUTO ESTATAL PARA LA EDUCACION DE JÓVENES Y  ADULTOS</t>
  </si>
  <si>
    <t xml:space="preserve">FF </t>
  </si>
  <si>
    <t>AP</t>
  </si>
  <si>
    <t>DENOMINACIÓN</t>
  </si>
  <si>
    <t>01</t>
  </si>
  <si>
    <t>Atención a la Demanda</t>
  </si>
  <si>
    <t>02</t>
  </si>
  <si>
    <t>09</t>
  </si>
  <si>
    <t>Infraestructura</t>
  </si>
  <si>
    <t>Materiales, útiles y equipos menores de tecnologías de la información y comunicaciones</t>
  </si>
  <si>
    <t>Refacciones y accesorios para equipo de computo y telecomunicaciones</t>
  </si>
  <si>
    <t>Mantenimiento y conservación de inmuebles para la prestación de servicios administrativos</t>
  </si>
  <si>
    <t>Mantenimiento y conservación de mobiliario y equipo de administración</t>
  </si>
  <si>
    <t>Pasajes terrestres nacionales para labores en campo y de supervisión</t>
  </si>
  <si>
    <t>Servicios personales</t>
  </si>
  <si>
    <t>Materiales y suministros</t>
  </si>
  <si>
    <t>Servicios generales</t>
  </si>
  <si>
    <t>Sumas</t>
  </si>
  <si>
    <t>Total capitulo 3000</t>
  </si>
  <si>
    <t>Total capitulo 4000</t>
  </si>
  <si>
    <t>Materiales y útiles consumibles para el procesamiento en equipos y bienes informáticos</t>
  </si>
  <si>
    <t>Mantenimiento y conservación de bienes informáticos</t>
  </si>
  <si>
    <t>Total Capítulos</t>
  </si>
  <si>
    <t>Transferencias, asignaciones, subsidios y otras ayudas</t>
  </si>
  <si>
    <t>Total capitulo 1000</t>
  </si>
  <si>
    <t>Total capitulo 2000</t>
  </si>
  <si>
    <t>Patentes, regalías y otros</t>
  </si>
  <si>
    <t>Servicios de consultoría administrativa e informática</t>
  </si>
  <si>
    <t>Seguros de bienes patrimoniales</t>
  </si>
  <si>
    <t>Pasajes terrestres nacionales</t>
  </si>
  <si>
    <t>PRESUPUESTO SIN EJERCER</t>
  </si>
  <si>
    <t>SUMA</t>
  </si>
  <si>
    <t>ABRIL</t>
  </si>
  <si>
    <t>MARZO</t>
  </si>
  <si>
    <t>ENERO</t>
  </si>
  <si>
    <t>FEBRERO</t>
  </si>
  <si>
    <t>AMPLIACIÓN</t>
  </si>
  <si>
    <t>REDUCCIÓN</t>
  </si>
  <si>
    <t xml:space="preserve">Medicinas y productos farmacéuticos </t>
  </si>
  <si>
    <t>Total Capítulo</t>
  </si>
  <si>
    <t>MAYO</t>
  </si>
  <si>
    <t>Mantenimiento y conservación de mobiliario y equipo de administración, educacional y recreativo</t>
  </si>
  <si>
    <t>JUNIO</t>
  </si>
  <si>
    <t>JULIO</t>
  </si>
  <si>
    <t>Materiales, útiles y equipos menores de oficina</t>
  </si>
  <si>
    <t>Herramientas menores</t>
  </si>
  <si>
    <t>Prendas de protección personal</t>
  </si>
  <si>
    <t>PRESUPUESTO MODIFICADO</t>
  </si>
  <si>
    <t>AGOSTO</t>
  </si>
  <si>
    <t>SEPTIEMBRE</t>
  </si>
  <si>
    <t>OCTUBRE</t>
  </si>
  <si>
    <t>NOVIEMBRE</t>
  </si>
  <si>
    <t>DICIEMBRE</t>
  </si>
  <si>
    <t>OCT.</t>
  </si>
  <si>
    <t>NOV.</t>
  </si>
  <si>
    <t>CONCENTRADO DE PRESUPUESTOS</t>
  </si>
  <si>
    <t>PRESUPUESTO RAMO 11</t>
  </si>
  <si>
    <t xml:space="preserve">PRESUPUESTO RAMO 33  </t>
  </si>
  <si>
    <t>REMANENTE 2015, ESTATAL</t>
  </si>
  <si>
    <t xml:space="preserve">PRESUPUESTO MODIFICADO </t>
  </si>
  <si>
    <t xml:space="preserve">PRESUPUESTO EJERCIDO </t>
  </si>
  <si>
    <t xml:space="preserve">PRESUPUESTO AUTORIZADO </t>
  </si>
  <si>
    <t>1000  SERVICIOS 
PERSONALES</t>
  </si>
  <si>
    <t xml:space="preserve">2000  MATERIALES Y 
SUMINISTROS </t>
  </si>
  <si>
    <t>3000  SERVICIOS 
GENERALES</t>
  </si>
  <si>
    <t>4000 TRANSFERENCIAS, ASIGNACIONES, 
SUBSIDIOS Y OTRAS AYUDAS</t>
  </si>
  <si>
    <t>5000 BIENES MUEBLES, INMUEBLES E INTANGIBLES</t>
  </si>
  <si>
    <t>PRESUPUESTO AUTORIZADO</t>
  </si>
  <si>
    <t>PRESUPUESTO RAMO 33</t>
  </si>
  <si>
    <t>PARTIDA</t>
  </si>
  <si>
    <t>RECIBIDO</t>
  </si>
  <si>
    <t>Administración central</t>
  </si>
  <si>
    <t>Impacto al salario en el transcurso del año</t>
  </si>
  <si>
    <t>Materiales complementarios</t>
  </si>
  <si>
    <t>Combustibles, lubricantes y aditivos para vehículos destinados a servicios públicos y la operación de programas públicos</t>
  </si>
  <si>
    <t>Servicios integrales de infraestructura de cómputo</t>
  </si>
  <si>
    <t>Arrendamiento de vehículos terrestres, aéreos, marítimos, lacustres y fluviales para servidores públicos</t>
  </si>
  <si>
    <t>Arrendamientos especiales</t>
  </si>
  <si>
    <t>Pasajes aéreos nacionales</t>
  </si>
  <si>
    <t>Pasajes aéreos internacionales</t>
  </si>
  <si>
    <t>Pasajes terrestres internacionales</t>
  </si>
  <si>
    <t>Viáticos en el extranjero</t>
  </si>
  <si>
    <t>Transferencias internas otorgadas a entidades paraestatales no empresariales y no financieras para transferencias, asignaciones, subsidios y otras ayudas</t>
  </si>
  <si>
    <t>PRESUPUESTO RAMO 33  FAETA</t>
  </si>
  <si>
    <t>Sueldos base</t>
  </si>
  <si>
    <t xml:space="preserve">Servicio de agua </t>
  </si>
  <si>
    <t>03</t>
  </si>
  <si>
    <t>Acreditación</t>
  </si>
  <si>
    <t>REDUCCIÓN POR REINTEGRO AL INEA</t>
  </si>
  <si>
    <t>SEPT.</t>
  </si>
  <si>
    <t>DIC.</t>
  </si>
  <si>
    <t>Formación Institucional y Solidaria</t>
  </si>
  <si>
    <t>Programa Especial de Certificación</t>
  </si>
  <si>
    <t>REMANENTE 2016, ESTATAL</t>
  </si>
  <si>
    <t>AVANCE %</t>
  </si>
  <si>
    <t>Informe  anual Programático Presupuestal 2018</t>
  </si>
  <si>
    <t>CIERRE DEL EJERCICIO FISCAL 2018</t>
  </si>
  <si>
    <t>REMANENTE 2017, ESTATAL</t>
  </si>
  <si>
    <t>REMANENTE ESTATAL  EJERCICIO 2017,  APLICADO EN EL 2018</t>
  </si>
  <si>
    <t>AUTORIZADO PRIMERA SESIÓN ORDINARIA</t>
  </si>
  <si>
    <t>ADECUACIONES PRESUPUESTALES INTERNAS</t>
  </si>
  <si>
    <t>PRESUPUESTO MODIFICADO 3ERA. SESIÓN ORD. 15 DE NOV.2018</t>
  </si>
  <si>
    <t>TRANSFERENCIAS PRESUPUESTALES INTERNAS</t>
  </si>
  <si>
    <t>PRESUPUESTO RECIBIDO</t>
  </si>
  <si>
    <t>EJERCIDO AL 31 DE DICIEMBRE</t>
  </si>
  <si>
    <t>DISP. FINANCIERA ACUMULADA</t>
  </si>
  <si>
    <t>PRESUPUESTO POR EJERCER</t>
  </si>
  <si>
    <t>AMPLIACÓN</t>
  </si>
  <si>
    <t xml:space="preserve">Cuotas para el sistema de ahorro para el retiro </t>
  </si>
  <si>
    <t>Cuotas para el seguro de vida del personal</t>
  </si>
  <si>
    <t>Refacciones y accesorios menores de equipo de cómputo y telecomunicaciones</t>
  </si>
  <si>
    <t>Servicios de vigilancia</t>
  </si>
  <si>
    <t xml:space="preserve">Instalación, reparación y mantenimiento de maquinaria  y otros equipos </t>
  </si>
  <si>
    <t>Servicios de limpieza y manejo de desechos</t>
  </si>
  <si>
    <t>AMPLIACIÓN PRESUPUESTAL N0.OFICIO CIRCULAR SRH/041/2018 INCREMENTO SALARIAL DEL 3.4% AL SALARIO DEL PERSONAL OPERATIVO DE BASE Y CONFIANZA Y EL 1.7% INCREMENTO A PRESTACIONES DEL PERSONAL SINDICALIZADO</t>
  </si>
  <si>
    <t>COMPLEMENTO DE AMPLIACIÓN PRESUPUESTAL N0.OFICIO CIRCULAR SRH/041/2018 INCREMENTO SALARIAL DEL 3.4% AL SALARIO DEL PERSONAL OPERATIVO DE BASE Y CONFIANZA Y EL 1.7% INCREMENTO A PRESTACIONES DEL PERSONAL SINDICALIZADO</t>
  </si>
  <si>
    <t>Aportaciones al sistema de ahorro para el retiro</t>
  </si>
  <si>
    <t>Depósito para el ahorro Solidario</t>
  </si>
  <si>
    <t>Acreditación y Certificación</t>
  </si>
  <si>
    <t>06</t>
  </si>
  <si>
    <t>Programa Ceritificación</t>
  </si>
  <si>
    <t>AMPLIACIÓN PRESUPUESTAL SEGÚN OFICIO DPyE/0149/2018</t>
  </si>
  <si>
    <t>AMPLIACIÓN PRESUPUESTAL SEGÚN OFICIO DPyE/0401/2018</t>
  </si>
  <si>
    <t>AMPLIACIÓN PRESUPUESTAL SEGÚN OFICIO DPyE/0472/2018</t>
  </si>
  <si>
    <t>APLICACIÓN DE TRANSFERENCIAS INTERNAS</t>
  </si>
  <si>
    <t>REDUCCIÓN PRESUPUESTAL A LA AMPLIACIÓN SEGÚN OF.DPyE/0472/2018 SE  REINTEGRO EL RECURSO AL INEA</t>
  </si>
  <si>
    <t>REDUCCIÓN PRESUPUESTAL AL CONVENIO ESPECIFICO DE COLABORACIÓN</t>
  </si>
  <si>
    <t>Combustible y lubricantes</t>
  </si>
  <si>
    <t>Total capitulo 32000</t>
  </si>
  <si>
    <t>Estudios e Investigaciones</t>
  </si>
  <si>
    <t>Plazas Comunitarias</t>
  </si>
  <si>
    <t>REMANENTE 2015  ESTATAL APLICADO EN 2018</t>
  </si>
  <si>
    <t>ECONOMÍAS 2015</t>
  </si>
  <si>
    <t>REND.BANCARIOS AL 31 DE MAYO 2018</t>
  </si>
  <si>
    <t>AUTORIZADO SEGUNDA SESIÓN ORDINARIA, JUNIO 8 2018</t>
  </si>
  <si>
    <t>RENDIMIENTOS BANCARIOS AL 31 DE AGOSTO</t>
  </si>
  <si>
    <t>AUTORIZADO TERCERA SESIÓN ORDINARIA, 15 DE NOV.2018</t>
  </si>
  <si>
    <t>REMANENTE 2016  ESTATAL APLICADO EN 2018</t>
  </si>
  <si>
    <t>ECONOMÍAS 2016</t>
  </si>
  <si>
    <t>REMANENTE 2017  ESTATAL APLICADO EN 2018</t>
  </si>
  <si>
    <t>ECONOMÍAS 2017</t>
  </si>
  <si>
    <t>AUTORIZADO SEGUNDA SESIÓN ORDINARIA, 8 DE JUNIO  2018</t>
  </si>
  <si>
    <t>REND.BANCARIOS AL 31 DE AGOSTO 2018</t>
  </si>
  <si>
    <t>AUTORIZADO TERCERA SESIÓN ORDINARIA, 15 DE NOV.  2018</t>
  </si>
  <si>
    <t>Refacciones y accesorios menores otros bienes muebles</t>
  </si>
  <si>
    <t>REMANENTE ESTATAL  EJERCICIO 2015,  APLICADO EN EL 2018</t>
  </si>
  <si>
    <t>2000 MATERIALES Y SUMINISTROS</t>
  </si>
  <si>
    <t>1000 SERVICIOS PERSONALES</t>
  </si>
  <si>
    <t>REMANENTE ESTATAL  EJERCICIO 2016,  APLICADO EN EL 2018</t>
  </si>
  <si>
    <t xml:space="preserve"> Informe  anual Programático Presupuestal 2018</t>
  </si>
  <si>
    <t>2000  MATERIALES Y SUMINISTROS</t>
  </si>
  <si>
    <t>Cuarto.- Informe  anual Programático Presupuestal 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</si>
</sst>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000"/>
    <numFmt numFmtId="167" formatCode="#,##0.00_ ;[Red]\-#,##0.00\ "/>
    <numFmt numFmtId="168" formatCode="0.00000%"/>
    <numFmt numFmtId="169" formatCode="00000"/>
    <numFmt numFmtId="170" formatCode="000"/>
    <numFmt numFmtId="171" formatCode="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_-* #,##0_-;\-* #,##0_-;_-* &quot;-&quot;??_-;_-@_-"/>
    <numFmt numFmtId="178" formatCode="_-* #,##0.0_-;\-* #,##0.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(* #,##0.00_);_(* \(#,##0.00\);_(* \-??_);_(@_)"/>
    <numFmt numFmtId="182" formatCode="#,##0.00_ ;\-#,##0.00\ "/>
    <numFmt numFmtId="183" formatCode="#,##0_ ;\-#,##0\ "/>
    <numFmt numFmtId="184" formatCode="[$-80A]dddd\,\ d&quot; de &quot;mmmm&quot; de &quot;yyyy"/>
    <numFmt numFmtId="185" formatCode="[$-80A]hh:mm:ss\ AM/PM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51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6" fontId="54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55" fillId="4" borderId="10" xfId="0" applyNumberFormat="1" applyFont="1" applyFill="1" applyBorder="1" applyAlignment="1" quotePrefix="1">
      <alignment horizontal="center" vertical="center"/>
    </xf>
    <xf numFmtId="0" fontId="55" fillId="4" borderId="10" xfId="0" applyFont="1" applyFill="1" applyBorder="1" applyAlignment="1">
      <alignment vertical="center" wrapText="1"/>
    </xf>
    <xf numFmtId="0" fontId="5" fillId="4" borderId="10" xfId="62" applyNumberFormat="1" applyFont="1" applyFill="1" applyBorder="1" applyAlignment="1">
      <alignment horizontal="center" vertical="center" wrapText="1"/>
      <protection/>
    </xf>
    <xf numFmtId="166" fontId="54" fillId="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10" xfId="62" applyNumberFormat="1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43" fontId="54" fillId="0" borderId="12" xfId="51" applyFont="1" applyBorder="1" applyAlignment="1">
      <alignment vertical="center" wrapText="1"/>
    </xf>
    <xf numFmtId="43" fontId="6" fillId="0" borderId="12" xfId="51" applyFont="1" applyFill="1" applyBorder="1" applyAlignment="1">
      <alignment vertical="center" wrapText="1"/>
    </xf>
    <xf numFmtId="43" fontId="54" fillId="0" borderId="12" xfId="51" applyFont="1" applyFill="1" applyBorder="1" applyAlignment="1">
      <alignment vertical="center" wrapText="1"/>
    </xf>
    <xf numFmtId="43" fontId="5" fillId="33" borderId="12" xfId="51" applyFont="1" applyFill="1" applyBorder="1" applyAlignment="1">
      <alignment horizontal="center" vertical="center"/>
    </xf>
    <xf numFmtId="0" fontId="5" fillId="4" borderId="13" xfId="62" applyNumberFormat="1" applyFont="1" applyFill="1" applyBorder="1" applyAlignment="1" quotePrefix="1">
      <alignment horizontal="center" vertical="center" wrapText="1"/>
      <protection/>
    </xf>
    <xf numFmtId="0" fontId="5" fillId="4" borderId="14" xfId="62" applyNumberFormat="1" applyFont="1" applyFill="1" applyBorder="1" applyAlignment="1">
      <alignment horizontal="center" vertical="center" wrapText="1"/>
      <protection/>
    </xf>
    <xf numFmtId="43" fontId="5" fillId="33" borderId="15" xfId="5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wrapText="1"/>
    </xf>
    <xf numFmtId="43" fontId="6" fillId="0" borderId="12" xfId="51" applyFont="1" applyBorder="1" applyAlignment="1">
      <alignment vertical="center"/>
    </xf>
    <xf numFmtId="43" fontId="6" fillId="0" borderId="10" xfId="51" applyFont="1" applyBorder="1" applyAlignment="1">
      <alignment vertical="center"/>
    </xf>
    <xf numFmtId="43" fontId="6" fillId="0" borderId="10" xfId="51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3" fontId="6" fillId="0" borderId="12" xfId="5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3" fontId="0" fillId="0" borderId="0" xfId="5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62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43" fontId="5" fillId="0" borderId="18" xfId="51" applyFont="1" applyFill="1" applyBorder="1" applyAlignment="1">
      <alignment horizontal="center" vertical="center" wrapText="1"/>
    </xf>
    <xf numFmtId="43" fontId="5" fillId="0" borderId="18" xfId="5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3" fontId="5" fillId="0" borderId="18" xfId="51" applyFont="1" applyFill="1" applyBorder="1" applyAlignment="1">
      <alignment vertical="center"/>
    </xf>
    <xf numFmtId="43" fontId="5" fillId="0" borderId="18" xfId="5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wrapText="1"/>
    </xf>
    <xf numFmtId="43" fontId="5" fillId="0" borderId="18" xfId="51" applyFont="1" applyFill="1" applyBorder="1" applyAlignment="1">
      <alignment horizontal="left" vertical="center" wrapText="1"/>
    </xf>
    <xf numFmtId="43" fontId="0" fillId="0" borderId="0" xfId="51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/>
    </xf>
    <xf numFmtId="43" fontId="5" fillId="0" borderId="18" xfId="5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43" fontId="5" fillId="0" borderId="20" xfId="51" applyFont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wrapText="1"/>
    </xf>
    <xf numFmtId="43" fontId="5" fillId="0" borderId="20" xfId="51" applyFont="1" applyFill="1" applyBorder="1" applyAlignment="1">
      <alignment horizontal="center" vertical="center"/>
    </xf>
    <xf numFmtId="43" fontId="5" fillId="0" borderId="20" xfId="51" applyFont="1" applyBorder="1" applyAlignment="1">
      <alignment/>
    </xf>
    <xf numFmtId="0" fontId="5" fillId="0" borderId="20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5" fillId="4" borderId="21" xfId="62" applyNumberFormat="1" applyFont="1" applyFill="1" applyBorder="1" applyAlignment="1" quotePrefix="1">
      <alignment horizontal="center" vertical="center" wrapText="1"/>
      <protection/>
    </xf>
    <xf numFmtId="0" fontId="56" fillId="4" borderId="14" xfId="62" applyNumberFormat="1" applyFont="1" applyFill="1" applyBorder="1" applyAlignment="1">
      <alignment horizontal="center" vertical="center" wrapText="1"/>
      <protection/>
    </xf>
    <xf numFmtId="0" fontId="5" fillId="4" borderId="22" xfId="62" applyNumberFormat="1" applyFont="1" applyFill="1" applyBorder="1" applyAlignment="1">
      <alignment horizontal="left" vertical="center" wrapText="1"/>
      <protection/>
    </xf>
    <xf numFmtId="0" fontId="56" fillId="4" borderId="22" xfId="62" applyNumberFormat="1" applyFont="1" applyFill="1" applyBorder="1" applyAlignment="1">
      <alignment horizontal="center" vertical="center" wrapText="1"/>
      <protection/>
    </xf>
    <xf numFmtId="0" fontId="56" fillId="4" borderId="23" xfId="62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 quotePrefix="1">
      <alignment vertical="center"/>
    </xf>
    <xf numFmtId="0" fontId="0" fillId="0" borderId="10" xfId="0" applyBorder="1" applyAlignment="1">
      <alignment vertical="center"/>
    </xf>
    <xf numFmtId="0" fontId="54" fillId="0" borderId="12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4" fillId="0" borderId="10" xfId="61" applyFont="1" applyFill="1" applyBorder="1" applyAlignment="1">
      <alignment horizontal="center"/>
      <protection/>
    </xf>
    <xf numFmtId="0" fontId="54" fillId="0" borderId="12" xfId="61" applyFont="1" applyFill="1" applyBorder="1" applyAlignment="1">
      <alignment wrapText="1"/>
      <protection/>
    </xf>
    <xf numFmtId="0" fontId="3" fillId="33" borderId="2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43" fontId="54" fillId="0" borderId="25" xfId="51" applyFont="1" applyFill="1" applyBorder="1" applyAlignment="1">
      <alignment vertical="center" wrapText="1"/>
    </xf>
    <xf numFmtId="0" fontId="0" fillId="33" borderId="2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34" borderId="10" xfId="62" applyNumberFormat="1" applyFont="1" applyFill="1" applyBorder="1" applyAlignment="1">
      <alignment horizontal="center" vertical="center" wrapText="1"/>
      <protection/>
    </xf>
    <xf numFmtId="0" fontId="5" fillId="34" borderId="12" xfId="62" applyNumberFormat="1" applyFont="1" applyFill="1" applyBorder="1" applyAlignment="1">
      <alignment horizontal="left" vertical="center" wrapText="1"/>
      <protection/>
    </xf>
    <xf numFmtId="0" fontId="0" fillId="33" borderId="2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3" fontId="5" fillId="33" borderId="27" xfId="51" applyFont="1" applyFill="1" applyBorder="1" applyAlignment="1">
      <alignment horizontal="center" vertical="center"/>
    </xf>
    <xf numFmtId="0" fontId="5" fillId="4" borderId="10" xfId="0" applyFont="1" applyFill="1" applyBorder="1" applyAlignment="1" quotePrefix="1">
      <alignment horizontal="center" vertical="center"/>
    </xf>
    <xf numFmtId="0" fontId="5" fillId="4" borderId="12" xfId="62" applyNumberFormat="1" applyFont="1" applyFill="1" applyBorder="1" applyAlignment="1">
      <alignment horizontal="left" vertical="center" wrapText="1"/>
      <protection/>
    </xf>
    <xf numFmtId="0" fontId="5" fillId="4" borderId="27" xfId="62" applyNumberFormat="1" applyFont="1" applyFill="1" applyBorder="1" applyAlignment="1">
      <alignment horizontal="left" vertical="center" wrapText="1"/>
      <protection/>
    </xf>
    <xf numFmtId="43" fontId="6" fillId="0" borderId="12" xfId="51" applyFont="1" applyFill="1" applyBorder="1" applyAlignment="1">
      <alignment horizontal="left" vertical="center" wrapText="1"/>
    </xf>
    <xf numFmtId="43" fontId="5" fillId="33" borderId="12" xfId="51" applyFont="1" applyFill="1" applyBorder="1" applyAlignment="1">
      <alignment horizontal="left" vertical="center" wrapText="1"/>
    </xf>
    <xf numFmtId="0" fontId="55" fillId="4" borderId="12" xfId="0" applyFont="1" applyFill="1" applyBorder="1" applyAlignment="1">
      <alignment vertical="center" wrapText="1"/>
    </xf>
    <xf numFmtId="0" fontId="55" fillId="4" borderId="27" xfId="0" applyFont="1" applyFill="1" applyBorder="1" applyAlignment="1">
      <alignment vertical="center" wrapText="1"/>
    </xf>
    <xf numFmtId="166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43" fontId="5" fillId="4" borderId="12" xfId="51" applyFont="1" applyFill="1" applyBorder="1" applyAlignment="1">
      <alignment horizontal="center" vertical="center"/>
    </xf>
    <xf numFmtId="43" fontId="5" fillId="4" borderId="27" xfId="51" applyFont="1" applyFill="1" applyBorder="1" applyAlignment="1">
      <alignment horizontal="center" vertical="center"/>
    </xf>
    <xf numFmtId="43" fontId="5" fillId="33" borderId="28" xfId="51" applyFont="1" applyFill="1" applyBorder="1" applyAlignment="1">
      <alignment horizontal="center" vertical="center"/>
    </xf>
    <xf numFmtId="0" fontId="5" fillId="34" borderId="27" xfId="62" applyNumberFormat="1" applyFont="1" applyFill="1" applyBorder="1" applyAlignment="1">
      <alignment horizontal="left" vertical="center" wrapText="1"/>
      <protection/>
    </xf>
    <xf numFmtId="43" fontId="5" fillId="33" borderId="27" xfId="51" applyFont="1" applyFill="1" applyBorder="1" applyAlignment="1">
      <alignment horizontal="left" vertical="center" wrapText="1"/>
    </xf>
    <xf numFmtId="0" fontId="5" fillId="34" borderId="13" xfId="62" applyNumberFormat="1" applyFont="1" applyFill="1" applyBorder="1" applyAlignment="1" quotePrefix="1">
      <alignment horizontal="center" vertical="center" wrapText="1"/>
      <protection/>
    </xf>
    <xf numFmtId="0" fontId="5" fillId="34" borderId="10" xfId="0" applyFont="1" applyFill="1" applyBorder="1" applyAlignment="1" quotePrefix="1">
      <alignment horizontal="center" vertical="center"/>
    </xf>
    <xf numFmtId="0" fontId="5" fillId="34" borderId="10" xfId="62" applyNumberFormat="1" applyFont="1" applyFill="1" applyBorder="1" applyAlignment="1">
      <alignment horizontal="left" vertical="center" wrapText="1"/>
      <protection/>
    </xf>
    <xf numFmtId="0" fontId="5" fillId="0" borderId="13" xfId="62" applyNumberFormat="1" applyFont="1" applyFill="1" applyBorder="1" applyAlignment="1" quotePrefix="1">
      <alignment horizontal="center" vertical="center" wrapText="1"/>
      <protection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NumberFormat="1" applyFont="1" applyFill="1" applyBorder="1" applyAlignment="1">
      <alignment horizontal="left" vertical="center" wrapText="1"/>
      <protection/>
    </xf>
    <xf numFmtId="0" fontId="5" fillId="0" borderId="12" xfId="62" applyNumberFormat="1" applyFont="1" applyFill="1" applyBorder="1" applyAlignment="1">
      <alignment horizontal="left" vertical="center" wrapText="1"/>
      <protection/>
    </xf>
    <xf numFmtId="43" fontId="6" fillId="0" borderId="12" xfId="62" applyNumberFormat="1" applyFont="1" applyFill="1" applyBorder="1" applyAlignment="1">
      <alignment horizontal="left" vertical="center" wrapText="1"/>
      <protection/>
    </xf>
    <xf numFmtId="43" fontId="6" fillId="0" borderId="12" xfId="52" applyFont="1" applyFill="1" applyBorder="1" applyAlignment="1">
      <alignment vertical="center" wrapText="1"/>
    </xf>
    <xf numFmtId="43" fontId="5" fillId="33" borderId="12" xfId="52" applyFont="1" applyFill="1" applyBorder="1" applyAlignment="1">
      <alignment horizontal="center" vertical="center"/>
    </xf>
    <xf numFmtId="43" fontId="5" fillId="33" borderId="27" xfId="52" applyFont="1" applyFill="1" applyBorder="1" applyAlignment="1">
      <alignment horizontal="center" vertical="center"/>
    </xf>
    <xf numFmtId="43" fontId="6" fillId="0" borderId="12" xfId="52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43" fontId="6" fillId="0" borderId="25" xfId="52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66" fontId="5" fillId="33" borderId="16" xfId="0" applyNumberFormat="1" applyFont="1" applyFill="1" applyBorder="1" applyAlignment="1">
      <alignment horizontal="center" vertical="center"/>
    </xf>
    <xf numFmtId="43" fontId="5" fillId="33" borderId="25" xfId="52" applyFont="1" applyFill="1" applyBorder="1" applyAlignment="1">
      <alignment horizontal="center" vertical="center"/>
    </xf>
    <xf numFmtId="0" fontId="5" fillId="34" borderId="24" xfId="62" applyNumberFormat="1" applyFont="1" applyFill="1" applyBorder="1" applyAlignment="1" quotePrefix="1">
      <alignment horizontal="center" vertical="center" wrapText="1"/>
      <protection/>
    </xf>
    <xf numFmtId="43" fontId="6" fillId="0" borderId="12" xfId="52" applyFont="1" applyFill="1" applyBorder="1" applyAlignment="1">
      <alignment vertical="center"/>
    </xf>
    <xf numFmtId="43" fontId="5" fillId="33" borderId="28" xfId="52" applyFont="1" applyFill="1" applyBorder="1" applyAlignment="1">
      <alignment horizontal="center" vertical="center"/>
    </xf>
    <xf numFmtId="43" fontId="5" fillId="33" borderId="15" xfId="52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5" fillId="0" borderId="18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4" borderId="10" xfId="62" applyNumberFormat="1" applyFont="1" applyFill="1" applyBorder="1" applyAlignment="1">
      <alignment horizontal="center" vertical="center" wrapText="1"/>
      <protection/>
    </xf>
    <xf numFmtId="0" fontId="56" fillId="4" borderId="12" xfId="62" applyNumberFormat="1" applyFont="1" applyFill="1" applyBorder="1" applyAlignment="1">
      <alignment horizontal="center" vertical="center" wrapText="1"/>
      <protection/>
    </xf>
    <xf numFmtId="0" fontId="56" fillId="4" borderId="27" xfId="62" applyNumberFormat="1" applyFont="1" applyFill="1" applyBorder="1" applyAlignment="1">
      <alignment horizontal="center" vertical="center" wrapText="1"/>
      <protection/>
    </xf>
    <xf numFmtId="43" fontId="54" fillId="0" borderId="22" xfId="51" applyFont="1" applyFill="1" applyBorder="1" applyAlignment="1">
      <alignment vertical="center" wrapText="1"/>
    </xf>
    <xf numFmtId="43" fontId="54" fillId="0" borderId="22" xfId="53" applyFont="1" applyFill="1" applyBorder="1" applyAlignment="1">
      <alignment vertical="center" wrapText="1"/>
    </xf>
    <xf numFmtId="43" fontId="6" fillId="0" borderId="14" xfId="51" applyFont="1" applyBorder="1" applyAlignment="1">
      <alignment vertical="center"/>
    </xf>
    <xf numFmtId="43" fontId="54" fillId="0" borderId="27" xfId="51" applyFont="1" applyFill="1" applyBorder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0" borderId="12" xfId="53" applyFont="1" applyBorder="1" applyAlignment="1">
      <alignment vertical="center"/>
    </xf>
    <xf numFmtId="43" fontId="54" fillId="0" borderId="27" xfId="53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54" fillId="0" borderId="12" xfId="51" applyFont="1" applyFill="1" applyBorder="1" applyAlignment="1">
      <alignment horizontal="center" vertical="center" wrapText="1"/>
    </xf>
    <xf numFmtId="43" fontId="5" fillId="0" borderId="10" xfId="5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6" fillId="0" borderId="0" xfId="51" applyFont="1" applyBorder="1" applyAlignment="1">
      <alignment vertical="center"/>
    </xf>
    <xf numFmtId="43" fontId="6" fillId="0" borderId="12" xfId="51" applyFont="1" applyFill="1" applyBorder="1" applyAlignment="1">
      <alignment horizontal="left" vertical="center"/>
    </xf>
    <xf numFmtId="0" fontId="0" fillId="4" borderId="24" xfId="0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43" fontId="35" fillId="0" borderId="0" xfId="51" applyFont="1" applyAlignment="1">
      <alignment vertical="center"/>
    </xf>
    <xf numFmtId="43" fontId="54" fillId="0" borderId="27" xfId="51" applyFont="1" applyBorder="1" applyAlignment="1">
      <alignment vertical="center"/>
    </xf>
    <xf numFmtId="43" fontId="54" fillId="0" borderId="12" xfId="53" applyFont="1" applyFill="1" applyBorder="1" applyAlignment="1">
      <alignment vertical="center" wrapText="1"/>
    </xf>
    <xf numFmtId="43" fontId="6" fillId="0" borderId="12" xfId="53" applyFont="1" applyFill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166" fontId="5" fillId="4" borderId="10" xfId="0" applyNumberFormat="1" applyFont="1" applyFill="1" applyBorder="1" applyAlignment="1">
      <alignment horizontal="left" vertical="center"/>
    </xf>
    <xf numFmtId="43" fontId="5" fillId="4" borderId="12" xfId="51" applyFont="1" applyFill="1" applyBorder="1" applyAlignment="1">
      <alignment horizontal="left" vertical="center"/>
    </xf>
    <xf numFmtId="43" fontId="5" fillId="4" borderId="27" xfId="5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4" borderId="10" xfId="0" applyFont="1" applyFill="1" applyBorder="1" applyAlignment="1">
      <alignment horizontal="left" vertical="center" wrapText="1"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43" fontId="5" fillId="0" borderId="12" xfId="62" applyNumberFormat="1" applyFont="1" applyFill="1" applyBorder="1" applyAlignment="1">
      <alignment horizontal="left" vertical="center" wrapText="1"/>
      <protection/>
    </xf>
    <xf numFmtId="43" fontId="35" fillId="0" borderId="10" xfId="51" applyFont="1" applyFill="1" applyBorder="1" applyAlignment="1">
      <alignment vertical="center"/>
    </xf>
    <xf numFmtId="43" fontId="5" fillId="4" borderId="12" xfId="52" applyFont="1" applyFill="1" applyBorder="1" applyAlignment="1">
      <alignment horizontal="center" vertical="center"/>
    </xf>
    <xf numFmtId="43" fontId="5" fillId="4" borderId="27" xfId="52" applyFont="1" applyFill="1" applyBorder="1" applyAlignment="1">
      <alignment horizontal="center" vertical="center"/>
    </xf>
    <xf numFmtId="43" fontId="5" fillId="33" borderId="30" xfId="53" applyFont="1" applyFill="1" applyBorder="1" applyAlignment="1">
      <alignment horizontal="center" vertical="center"/>
    </xf>
    <xf numFmtId="0" fontId="56" fillId="0" borderId="22" xfId="62" applyNumberFormat="1" applyFont="1" applyFill="1" applyBorder="1" applyAlignment="1">
      <alignment horizontal="center" vertical="center" wrapText="1"/>
      <protection/>
    </xf>
    <xf numFmtId="2" fontId="6" fillId="4" borderId="22" xfId="62" applyNumberFormat="1" applyFont="1" applyFill="1" applyBorder="1" applyAlignment="1">
      <alignment horizontal="center" vertical="center" wrapText="1"/>
      <protection/>
    </xf>
    <xf numFmtId="2" fontId="5" fillId="4" borderId="22" xfId="62" applyNumberFormat="1" applyFont="1" applyFill="1" applyBorder="1" applyAlignment="1">
      <alignment horizontal="center" vertical="center" wrapText="1"/>
      <protection/>
    </xf>
    <xf numFmtId="0" fontId="57" fillId="4" borderId="23" xfId="0" applyFont="1" applyFill="1" applyBorder="1" applyAlignment="1">
      <alignment horizontal="center" vertical="center" wrapText="1"/>
    </xf>
    <xf numFmtId="0" fontId="55" fillId="0" borderId="21" xfId="62" applyNumberFormat="1" applyFont="1" applyFill="1" applyBorder="1" applyAlignment="1" quotePrefix="1">
      <alignment horizontal="center" vertical="center" wrapText="1"/>
      <protection/>
    </xf>
    <xf numFmtId="43" fontId="6" fillId="0" borderId="22" xfId="51" applyFont="1" applyFill="1" applyBorder="1" applyAlignment="1">
      <alignment horizontal="right" vertical="center" wrapText="1"/>
    </xf>
    <xf numFmtId="43" fontId="6" fillId="0" borderId="22" xfId="51" applyFont="1" applyFill="1" applyBorder="1" applyAlignment="1">
      <alignment horizontal="center" vertical="center" wrapText="1"/>
    </xf>
    <xf numFmtId="43" fontId="3" fillId="0" borderId="22" xfId="51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/>
    </xf>
    <xf numFmtId="43" fontId="6" fillId="0" borderId="23" xfId="0" applyNumberFormat="1" applyFont="1" applyFill="1" applyBorder="1" applyAlignment="1">
      <alignment horizontal="center" vertical="center" wrapText="1"/>
    </xf>
    <xf numFmtId="2" fontId="6" fillId="0" borderId="22" xfId="62" applyNumberFormat="1" applyFont="1" applyFill="1" applyBorder="1" applyAlignment="1">
      <alignment horizontal="right" vertical="center" wrapText="1"/>
      <protection/>
    </xf>
    <xf numFmtId="43" fontId="57" fillId="0" borderId="22" xfId="51" applyFont="1" applyFill="1" applyBorder="1" applyAlignment="1">
      <alignment horizontal="center" vertical="center"/>
    </xf>
    <xf numFmtId="43" fontId="0" fillId="0" borderId="22" xfId="51" applyFont="1" applyFill="1" applyBorder="1" applyAlignment="1">
      <alignment horizontal="center" vertical="center"/>
    </xf>
    <xf numFmtId="0" fontId="56" fillId="0" borderId="13" xfId="62" applyNumberFormat="1" applyFont="1" applyFill="1" applyBorder="1" applyAlignment="1">
      <alignment horizontal="center" vertical="center" wrapText="1"/>
      <protection/>
    </xf>
    <xf numFmtId="0" fontId="56" fillId="0" borderId="14" xfId="62" applyNumberFormat="1" applyFont="1" applyFill="1" applyBorder="1" applyAlignment="1">
      <alignment horizontal="center" vertical="center" wrapText="1"/>
      <protection/>
    </xf>
    <xf numFmtId="0" fontId="56" fillId="0" borderId="10" xfId="62" applyNumberFormat="1" applyFont="1" applyFill="1" applyBorder="1" applyAlignment="1">
      <alignment horizontal="center" vertical="center" wrapText="1"/>
      <protection/>
    </xf>
    <xf numFmtId="43" fontId="5" fillId="33" borderId="10" xfId="51" applyFont="1" applyFill="1" applyBorder="1" applyAlignment="1">
      <alignment horizontal="center" vertical="center" wrapText="1"/>
    </xf>
    <xf numFmtId="43" fontId="5" fillId="33" borderId="10" xfId="51" applyFont="1" applyFill="1" applyBorder="1" applyAlignment="1">
      <alignment horizontal="center" vertical="center"/>
    </xf>
    <xf numFmtId="43" fontId="5" fillId="33" borderId="27" xfId="5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43" fontId="6" fillId="0" borderId="23" xfId="0" applyNumberFormat="1" applyFont="1" applyFill="1" applyBorder="1" applyAlignment="1">
      <alignment horizontal="center" vertical="center"/>
    </xf>
    <xf numFmtId="43" fontId="58" fillId="0" borderId="0" xfId="51" applyFont="1" applyFill="1" applyBorder="1" applyAlignment="1">
      <alignment vertical="center"/>
    </xf>
    <xf numFmtId="43" fontId="0" fillId="0" borderId="0" xfId="51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5" fillId="4" borderId="23" xfId="62" applyNumberFormat="1" applyFont="1" applyFill="1" applyBorder="1" applyAlignment="1">
      <alignment horizontal="left" vertical="center" wrapText="1"/>
      <protection/>
    </xf>
    <xf numFmtId="43" fontId="5" fillId="0" borderId="12" xfId="51" applyFont="1" applyFill="1" applyBorder="1" applyAlignment="1">
      <alignment horizontal="left" vertical="center" wrapText="1"/>
    </xf>
    <xf numFmtId="43" fontId="6" fillId="0" borderId="27" xfId="51" applyFont="1" applyFill="1" applyBorder="1" applyAlignment="1">
      <alignment horizontal="left" vertical="center" wrapText="1"/>
    </xf>
    <xf numFmtId="0" fontId="5" fillId="33" borderId="10" xfId="62" applyNumberFormat="1" applyFont="1" applyFill="1" applyBorder="1" applyAlignment="1">
      <alignment horizontal="center" vertical="center" wrapText="1"/>
      <protection/>
    </xf>
    <xf numFmtId="43" fontId="5" fillId="33" borderId="12" xfId="62" applyNumberFormat="1" applyFont="1" applyFill="1" applyBorder="1" applyAlignment="1">
      <alignment horizontal="left" vertical="center" wrapText="1"/>
      <protection/>
    </xf>
    <xf numFmtId="0" fontId="6" fillId="0" borderId="12" xfId="62" applyNumberFormat="1" applyFont="1" applyFill="1" applyBorder="1" applyAlignment="1">
      <alignment horizontal="left" vertical="center" wrapText="1"/>
      <protection/>
    </xf>
    <xf numFmtId="4" fontId="2" fillId="0" borderId="18" xfId="0" applyNumberFormat="1" applyFont="1" applyFill="1" applyBorder="1" applyAlignment="1">
      <alignment horizontal="right" vertical="center"/>
    </xf>
    <xf numFmtId="43" fontId="5" fillId="33" borderId="12" xfId="53" applyFont="1" applyFill="1" applyBorder="1" applyAlignment="1">
      <alignment horizontal="center" vertical="center"/>
    </xf>
    <xf numFmtId="43" fontId="5" fillId="4" borderId="12" xfId="53" applyFont="1" applyFill="1" applyBorder="1" applyAlignment="1">
      <alignment horizontal="center" vertical="center"/>
    </xf>
    <xf numFmtId="0" fontId="55" fillId="35" borderId="31" xfId="62" applyNumberFormat="1" applyFont="1" applyFill="1" applyBorder="1" applyAlignment="1">
      <alignment horizontal="center" vertical="center" wrapText="1"/>
      <protection/>
    </xf>
    <xf numFmtId="0" fontId="55" fillId="35" borderId="26" xfId="0" applyFont="1" applyFill="1" applyBorder="1" applyAlignment="1">
      <alignment horizontal="center" vertical="center"/>
    </xf>
    <xf numFmtId="43" fontId="55" fillId="35" borderId="11" xfId="0" applyNumberFormat="1" applyFont="1" applyFill="1" applyBorder="1" applyAlignment="1">
      <alignment horizontal="center" vertical="center"/>
    </xf>
    <xf numFmtId="183" fontId="55" fillId="35" borderId="15" xfId="0" applyNumberFormat="1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33" xfId="62" applyNumberFormat="1" applyFont="1" applyFill="1" applyBorder="1" applyAlignment="1">
      <alignment horizontal="center" vertical="center" wrapText="1"/>
      <protection/>
    </xf>
    <xf numFmtId="0" fontId="55" fillId="35" borderId="33" xfId="0" applyFont="1" applyFill="1" applyBorder="1" applyAlignment="1">
      <alignment horizontal="center" vertical="center" wrapText="1"/>
    </xf>
    <xf numFmtId="0" fontId="55" fillId="35" borderId="34" xfId="0" applyFont="1" applyFill="1" applyBorder="1" applyAlignment="1">
      <alignment horizontal="center" vertical="center" wrapText="1"/>
    </xf>
    <xf numFmtId="0" fontId="55" fillId="35" borderId="3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62" applyNumberFormat="1" applyFont="1" applyFill="1" applyBorder="1" applyAlignment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43" fontId="5" fillId="33" borderId="18" xfId="51" applyFont="1" applyFill="1" applyBorder="1" applyAlignment="1">
      <alignment horizontal="left" vertical="center"/>
    </xf>
    <xf numFmtId="43" fontId="5" fillId="33" borderId="18" xfId="51" applyFont="1" applyFill="1" applyBorder="1" applyAlignment="1">
      <alignment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62" applyNumberFormat="1" applyFont="1" applyFill="1" applyBorder="1" applyAlignment="1">
      <alignment horizontal="center" vertical="center" wrapText="1"/>
      <protection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43" fontId="5" fillId="33" borderId="20" xfId="51" applyFont="1" applyFill="1" applyBorder="1" applyAlignment="1">
      <alignment vertical="center"/>
    </xf>
    <xf numFmtId="0" fontId="55" fillId="35" borderId="18" xfId="62" applyNumberFormat="1" applyFont="1" applyFill="1" applyBorder="1" applyAlignment="1">
      <alignment horizontal="center" vertical="center" wrapText="1"/>
      <protection/>
    </xf>
    <xf numFmtId="0" fontId="55" fillId="33" borderId="19" xfId="0" applyFont="1" applyFill="1" applyBorder="1" applyAlignment="1">
      <alignment horizontal="center" vertical="center"/>
    </xf>
    <xf numFmtId="0" fontId="55" fillId="33" borderId="18" xfId="62" applyNumberFormat="1" applyFont="1" applyFill="1" applyBorder="1" applyAlignment="1">
      <alignment horizontal="center" vertical="center" wrapText="1"/>
      <protection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43" fontId="5" fillId="33" borderId="23" xfId="51" applyFont="1" applyFill="1" applyBorder="1" applyAlignment="1">
      <alignment vertical="center"/>
    </xf>
    <xf numFmtId="43" fontId="5" fillId="33" borderId="23" xfId="51" applyFont="1" applyFill="1" applyBorder="1" applyAlignment="1">
      <alignment/>
    </xf>
    <xf numFmtId="0" fontId="55" fillId="35" borderId="38" xfId="0" applyFont="1" applyFill="1" applyBorder="1" applyAlignment="1">
      <alignment horizontal="center" vertical="center"/>
    </xf>
    <xf numFmtId="43" fontId="55" fillId="35" borderId="39" xfId="0" applyNumberFormat="1" applyFont="1" applyFill="1" applyBorder="1" applyAlignment="1">
      <alignment horizontal="center" vertical="center"/>
    </xf>
    <xf numFmtId="43" fontId="55" fillId="35" borderId="40" xfId="0" applyNumberFormat="1" applyFont="1" applyFill="1" applyBorder="1" applyAlignment="1">
      <alignment horizontal="center" vertical="center"/>
    </xf>
    <xf numFmtId="0" fontId="5" fillId="33" borderId="20" xfId="62" applyNumberFormat="1" applyFont="1" applyFill="1" applyBorder="1" applyAlignment="1">
      <alignment horizontal="center" vertical="center" wrapText="1"/>
      <protection/>
    </xf>
    <xf numFmtId="43" fontId="5" fillId="33" borderId="22" xfId="51" applyFont="1" applyFill="1" applyBorder="1" applyAlignment="1">
      <alignment vertical="center"/>
    </xf>
    <xf numFmtId="2" fontId="5" fillId="0" borderId="20" xfId="51" applyNumberFormat="1" applyFont="1" applyBorder="1" applyAlignment="1">
      <alignment vertical="center"/>
    </xf>
    <xf numFmtId="0" fontId="9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5" fillId="0" borderId="18" xfId="62" applyNumberFormat="1" applyFont="1" applyFill="1" applyBorder="1" applyAlignment="1">
      <alignment horizontal="center" vertical="center" wrapText="1"/>
      <protection/>
    </xf>
    <xf numFmtId="0" fontId="56" fillId="33" borderId="25" xfId="62" applyNumberFormat="1" applyFont="1" applyFill="1" applyBorder="1" applyAlignment="1">
      <alignment horizontal="center" vertical="center" wrapText="1"/>
      <protection/>
    </xf>
    <xf numFmtId="0" fontId="55" fillId="35" borderId="34" xfId="62" applyNumberFormat="1" applyFont="1" applyFill="1" applyBorder="1" applyAlignment="1">
      <alignment horizontal="center" vertical="center" wrapText="1"/>
      <protection/>
    </xf>
    <xf numFmtId="0" fontId="56" fillId="33" borderId="30" xfId="0" applyFont="1" applyFill="1" applyBorder="1" applyAlignment="1">
      <alignment horizontal="center" vertical="center" wrapText="1"/>
    </xf>
    <xf numFmtId="43" fontId="5" fillId="33" borderId="18" xfId="51" applyFont="1" applyFill="1" applyBorder="1" applyAlignment="1">
      <alignment horizontal="left" vertical="center" wrapText="1"/>
    </xf>
    <xf numFmtId="43" fontId="5" fillId="0" borderId="2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wrapText="1"/>
    </xf>
    <xf numFmtId="43" fontId="5" fillId="33" borderId="22" xfId="51" applyFont="1" applyFill="1" applyBorder="1" applyAlignment="1">
      <alignment horizontal="left" vertical="center" wrapText="1"/>
    </xf>
    <xf numFmtId="2" fontId="55" fillId="35" borderId="40" xfId="0" applyNumberFormat="1" applyFont="1" applyFill="1" applyBorder="1" applyAlignment="1">
      <alignment horizontal="center" vertical="center"/>
    </xf>
    <xf numFmtId="2" fontId="5" fillId="0" borderId="20" xfId="51" applyNumberFormat="1" applyFont="1" applyBorder="1" applyAlignment="1">
      <alignment horizontal="center" vertical="center"/>
    </xf>
    <xf numFmtId="43" fontId="5" fillId="0" borderId="20" xfId="51" applyFont="1" applyBorder="1" applyAlignment="1">
      <alignment horizontal="center" vertical="center"/>
    </xf>
    <xf numFmtId="43" fontId="5" fillId="33" borderId="23" xfId="51" applyFont="1" applyFill="1" applyBorder="1" applyAlignment="1">
      <alignment horizontal="center" vertical="center"/>
    </xf>
    <xf numFmtId="2" fontId="5" fillId="0" borderId="18" xfId="51" applyNumberFormat="1" applyFont="1" applyBorder="1" applyAlignment="1">
      <alignment vertical="center"/>
    </xf>
    <xf numFmtId="0" fontId="59" fillId="35" borderId="33" xfId="0" applyFont="1" applyFill="1" applyBorder="1" applyAlignment="1">
      <alignment horizontal="center" vertical="center"/>
    </xf>
    <xf numFmtId="0" fontId="55" fillId="35" borderId="22" xfId="62" applyNumberFormat="1" applyFont="1" applyFill="1" applyBorder="1" applyAlignment="1">
      <alignment horizontal="center" vertical="center" wrapText="1"/>
      <protection/>
    </xf>
    <xf numFmtId="0" fontId="59" fillId="35" borderId="14" xfId="0" applyFont="1" applyFill="1" applyBorder="1" applyAlignment="1">
      <alignment horizontal="center" vertical="center"/>
    </xf>
    <xf numFmtId="0" fontId="59" fillId="35" borderId="41" xfId="0" applyFont="1" applyFill="1" applyBorder="1" applyAlignment="1">
      <alignment vertical="center"/>
    </xf>
    <xf numFmtId="0" fontId="59" fillId="35" borderId="42" xfId="0" applyFont="1" applyFill="1" applyBorder="1" applyAlignment="1">
      <alignment vertical="center"/>
    </xf>
    <xf numFmtId="166" fontId="55" fillId="35" borderId="42" xfId="0" applyNumberFormat="1" applyFont="1" applyFill="1" applyBorder="1" applyAlignment="1">
      <alignment horizontal="left" vertical="center"/>
    </xf>
    <xf numFmtId="166" fontId="55" fillId="35" borderId="43" xfId="0" applyNumberFormat="1" applyFont="1" applyFill="1" applyBorder="1" applyAlignment="1">
      <alignment horizontal="left" vertical="center"/>
    </xf>
    <xf numFmtId="0" fontId="59" fillId="35" borderId="17" xfId="0" applyFont="1" applyFill="1" applyBorder="1" applyAlignment="1">
      <alignment vertical="center"/>
    </xf>
    <xf numFmtId="0" fontId="59" fillId="35" borderId="0" xfId="0" applyFont="1" applyFill="1" applyBorder="1" applyAlignment="1">
      <alignment vertical="center"/>
    </xf>
    <xf numFmtId="166" fontId="55" fillId="35" borderId="0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vertical="center" wrapText="1"/>
    </xf>
    <xf numFmtId="43" fontId="55" fillId="35" borderId="0" xfId="51" applyFont="1" applyFill="1" applyBorder="1" applyAlignment="1">
      <alignment vertical="center" wrapText="1"/>
    </xf>
    <xf numFmtId="43" fontId="55" fillId="35" borderId="44" xfId="51" applyFont="1" applyFill="1" applyBorder="1" applyAlignment="1">
      <alignment vertical="center" wrapText="1"/>
    </xf>
    <xf numFmtId="0" fontId="59" fillId="35" borderId="38" xfId="0" applyFont="1" applyFill="1" applyBorder="1" applyAlignment="1">
      <alignment vertical="center"/>
    </xf>
    <xf numFmtId="0" fontId="59" fillId="35" borderId="45" xfId="0" applyFont="1" applyFill="1" applyBorder="1" applyAlignment="1">
      <alignment vertical="center"/>
    </xf>
    <xf numFmtId="0" fontId="55" fillId="35" borderId="45" xfId="0" applyFont="1" applyFill="1" applyBorder="1" applyAlignment="1">
      <alignment horizontal="center" vertical="center"/>
    </xf>
    <xf numFmtId="43" fontId="55" fillId="35" borderId="45" xfId="51" applyFont="1" applyFill="1" applyBorder="1" applyAlignment="1">
      <alignment horizontal="center" vertical="center"/>
    </xf>
    <xf numFmtId="43" fontId="55" fillId="35" borderId="46" xfId="51" applyFont="1" applyFill="1" applyBorder="1" applyAlignment="1">
      <alignment horizontal="center" vertical="center"/>
    </xf>
    <xf numFmtId="0" fontId="59" fillId="35" borderId="42" xfId="0" applyFont="1" applyFill="1" applyBorder="1" applyAlignment="1">
      <alignment horizontal="center" vertical="center"/>
    </xf>
    <xf numFmtId="0" fontId="59" fillId="35" borderId="47" xfId="0" applyFont="1" applyFill="1" applyBorder="1" applyAlignment="1">
      <alignment horizontal="center" vertical="center"/>
    </xf>
    <xf numFmtId="0" fontId="55" fillId="35" borderId="48" xfId="62" applyNumberFormat="1" applyFont="1" applyFill="1" applyBorder="1" applyAlignment="1">
      <alignment horizontal="center" vertical="center" wrapText="1"/>
      <protection/>
    </xf>
    <xf numFmtId="0" fontId="55" fillId="35" borderId="49" xfId="62" applyNumberFormat="1" applyFont="1" applyFill="1" applyBorder="1" applyAlignment="1">
      <alignment horizontal="center" vertical="center" wrapText="1"/>
      <protection/>
    </xf>
    <xf numFmtId="0" fontId="55" fillId="35" borderId="50" xfId="62" applyNumberFormat="1" applyFont="1" applyFill="1" applyBorder="1" applyAlignment="1">
      <alignment horizontal="center" vertical="center" wrapText="1"/>
      <protection/>
    </xf>
    <xf numFmtId="0" fontId="55" fillId="35" borderId="49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51" xfId="62" applyNumberFormat="1" applyFont="1" applyFill="1" applyBorder="1" applyAlignment="1">
      <alignment horizontal="center" vertical="center" wrapText="1"/>
      <protection/>
    </xf>
    <xf numFmtId="0" fontId="55" fillId="35" borderId="0" xfId="62" applyNumberFormat="1" applyFont="1" applyFill="1" applyBorder="1" applyAlignment="1">
      <alignment horizontal="center" vertical="center" wrapText="1"/>
      <protection/>
    </xf>
    <xf numFmtId="0" fontId="55" fillId="35" borderId="52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60" fillId="35" borderId="41" xfId="0" applyFont="1" applyFill="1" applyBorder="1" applyAlignment="1">
      <alignment vertical="center"/>
    </xf>
    <xf numFmtId="0" fontId="60" fillId="35" borderId="42" xfId="0" applyFont="1" applyFill="1" applyBorder="1" applyAlignment="1">
      <alignment vertical="center"/>
    </xf>
    <xf numFmtId="0" fontId="60" fillId="35" borderId="17" xfId="0" applyFont="1" applyFill="1" applyBorder="1" applyAlignment="1">
      <alignment vertical="center"/>
    </xf>
    <xf numFmtId="0" fontId="60" fillId="35" borderId="0" xfId="0" applyFont="1" applyFill="1" applyBorder="1" applyAlignment="1">
      <alignment vertical="center"/>
    </xf>
    <xf numFmtId="166" fontId="55" fillId="35" borderId="0" xfId="0" applyNumberFormat="1" applyFont="1" applyFill="1" applyBorder="1" applyAlignment="1">
      <alignment horizontal="left" vertical="center"/>
    </xf>
    <xf numFmtId="43" fontId="55" fillId="35" borderId="0" xfId="51" applyFont="1" applyFill="1" applyBorder="1" applyAlignment="1">
      <alignment horizontal="left" vertical="center"/>
    </xf>
    <xf numFmtId="43" fontId="55" fillId="35" borderId="44" xfId="51" applyFont="1" applyFill="1" applyBorder="1" applyAlignment="1">
      <alignment horizontal="left" vertical="center"/>
    </xf>
    <xf numFmtId="43" fontId="55" fillId="35" borderId="0" xfId="52" applyFont="1" applyFill="1" applyBorder="1" applyAlignment="1">
      <alignment vertical="center" wrapText="1"/>
    </xf>
    <xf numFmtId="43" fontId="55" fillId="35" borderId="45" xfId="52" applyFont="1" applyFill="1" applyBorder="1" applyAlignment="1">
      <alignment horizontal="center" vertical="center"/>
    </xf>
    <xf numFmtId="43" fontId="55" fillId="35" borderId="46" xfId="52" applyFont="1" applyFill="1" applyBorder="1" applyAlignment="1">
      <alignment horizontal="center" vertical="center"/>
    </xf>
    <xf numFmtId="43" fontId="55" fillId="35" borderId="0" xfId="52" applyFont="1" applyFill="1" applyBorder="1" applyAlignment="1">
      <alignment vertical="center"/>
    </xf>
    <xf numFmtId="43" fontId="55" fillId="35" borderId="44" xfId="52" applyFont="1" applyFill="1" applyBorder="1" applyAlignment="1">
      <alignment vertical="center"/>
    </xf>
    <xf numFmtId="0" fontId="55" fillId="35" borderId="13" xfId="62" applyNumberFormat="1" applyFont="1" applyFill="1" applyBorder="1" applyAlignment="1">
      <alignment horizontal="center" vertical="center" wrapText="1"/>
      <protection/>
    </xf>
    <xf numFmtId="0" fontId="55" fillId="35" borderId="32" xfId="62" applyNumberFormat="1" applyFont="1" applyFill="1" applyBorder="1" applyAlignment="1">
      <alignment horizontal="center" vertical="center" wrapText="1"/>
      <protection/>
    </xf>
    <xf numFmtId="2" fontId="5" fillId="33" borderId="15" xfId="51" applyNumberFormat="1" applyFont="1" applyFill="1" applyBorder="1" applyAlignment="1">
      <alignment horizontal="center" vertical="center"/>
    </xf>
    <xf numFmtId="2" fontId="6" fillId="0" borderId="27" xfId="51" applyNumberFormat="1" applyFont="1" applyBorder="1" applyAlignment="1">
      <alignment horizontal="center" vertical="center"/>
    </xf>
    <xf numFmtId="2" fontId="55" fillId="35" borderId="46" xfId="51" applyNumberFormat="1" applyFont="1" applyFill="1" applyBorder="1" applyAlignment="1">
      <alignment horizontal="center" vertical="center"/>
    </xf>
    <xf numFmtId="2" fontId="55" fillId="35" borderId="44" xfId="51" applyNumberFormat="1" applyFont="1" applyFill="1" applyBorder="1" applyAlignment="1">
      <alignment horizontal="center" vertical="center"/>
    </xf>
    <xf numFmtId="43" fontId="55" fillId="35" borderId="42" xfId="51" applyFont="1" applyFill="1" applyBorder="1" applyAlignment="1">
      <alignment horizontal="left" vertical="center"/>
    </xf>
    <xf numFmtId="43" fontId="55" fillId="35" borderId="0" xfId="51" applyFont="1" applyFill="1" applyBorder="1" applyAlignment="1">
      <alignment vertical="center"/>
    </xf>
    <xf numFmtId="2" fontId="5" fillId="0" borderId="18" xfId="0" applyNumberFormat="1" applyFont="1" applyBorder="1" applyAlignment="1">
      <alignment horizontal="right" vertical="center"/>
    </xf>
    <xf numFmtId="43" fontId="0" fillId="0" borderId="0" xfId="5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5" fillId="35" borderId="48" xfId="62" applyNumberFormat="1" applyFont="1" applyFill="1" applyBorder="1" applyAlignment="1">
      <alignment horizontal="center" vertical="center" wrapText="1"/>
      <protection/>
    </xf>
    <xf numFmtId="0" fontId="55" fillId="35" borderId="13" xfId="62" applyNumberFormat="1" applyFont="1" applyFill="1" applyBorder="1" applyAlignment="1">
      <alignment horizontal="center" vertical="center" wrapText="1"/>
      <protection/>
    </xf>
    <xf numFmtId="0" fontId="55" fillId="35" borderId="31" xfId="62" applyNumberFormat="1" applyFont="1" applyFill="1" applyBorder="1" applyAlignment="1">
      <alignment horizontal="center" vertical="center" wrapText="1"/>
      <protection/>
    </xf>
    <xf numFmtId="0" fontId="55" fillId="35" borderId="14" xfId="62" applyNumberFormat="1" applyFont="1" applyFill="1" applyBorder="1" applyAlignment="1">
      <alignment horizontal="center" vertical="center" wrapText="1"/>
      <protection/>
    </xf>
    <xf numFmtId="0" fontId="55" fillId="35" borderId="34" xfId="62" applyNumberFormat="1" applyFont="1" applyFill="1" applyBorder="1" applyAlignment="1">
      <alignment horizontal="center" vertical="center" wrapText="1"/>
      <protection/>
    </xf>
    <xf numFmtId="0" fontId="55" fillId="35" borderId="53" xfId="62" applyNumberFormat="1" applyFont="1" applyFill="1" applyBorder="1" applyAlignment="1">
      <alignment horizontal="center" vertical="center" wrapText="1"/>
      <protection/>
    </xf>
    <xf numFmtId="0" fontId="55" fillId="35" borderId="50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 wrapText="1"/>
    </xf>
    <xf numFmtId="0" fontId="55" fillId="35" borderId="54" xfId="0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center" vertical="center" wrapText="1"/>
    </xf>
    <xf numFmtId="166" fontId="55" fillId="35" borderId="42" xfId="0" applyNumberFormat="1" applyFont="1" applyFill="1" applyBorder="1" applyAlignment="1">
      <alignment horizontal="left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50" xfId="62" applyNumberFormat="1" applyFont="1" applyFill="1" applyBorder="1" applyAlignment="1">
      <alignment horizontal="center" vertical="center" wrapText="1"/>
      <protection/>
    </xf>
    <xf numFmtId="0" fontId="55" fillId="35" borderId="22" xfId="62" applyNumberFormat="1" applyFont="1" applyFill="1" applyBorder="1" applyAlignment="1">
      <alignment horizontal="center" vertical="center" wrapText="1"/>
      <protection/>
    </xf>
    <xf numFmtId="43" fontId="0" fillId="0" borderId="0" xfId="51" applyFont="1" applyAlignment="1">
      <alignment horizontal="right" vertical="center"/>
    </xf>
    <xf numFmtId="0" fontId="59" fillId="35" borderId="42" xfId="0" applyFont="1" applyFill="1" applyBorder="1" applyAlignment="1">
      <alignment horizontal="center" vertical="center"/>
    </xf>
    <xf numFmtId="0" fontId="59" fillId="35" borderId="47" xfId="0" applyFont="1" applyFill="1" applyBorder="1" applyAlignment="1">
      <alignment horizontal="center" vertical="center"/>
    </xf>
    <xf numFmtId="0" fontId="59" fillId="35" borderId="50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_~9885111 2" xfId="62"/>
    <cellStyle name="Notas" xfId="63"/>
    <cellStyle name="Percent" xfId="64"/>
    <cellStyle name="Porcentual 2" xfId="65"/>
    <cellStyle name="Porcentual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2</xdr:col>
      <xdr:colOff>1200150</xdr:colOff>
      <xdr:row>3</xdr:row>
      <xdr:rowOff>0</xdr:rowOff>
    </xdr:to>
    <xdr:pic>
      <xdr:nvPicPr>
        <xdr:cNvPr id="1" name="Imagen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200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57150</xdr:rowOff>
    </xdr:from>
    <xdr:to>
      <xdr:col>8</xdr:col>
      <xdr:colOff>19050</xdr:colOff>
      <xdr:row>3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5715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152400</xdr:colOff>
      <xdr:row>3</xdr:row>
      <xdr:rowOff>123825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219075</xdr:colOff>
      <xdr:row>0</xdr:row>
      <xdr:rowOff>123825</xdr:rowOff>
    </xdr:from>
    <xdr:to>
      <xdr:col>34</xdr:col>
      <xdr:colOff>962025</xdr:colOff>
      <xdr:row>3</xdr:row>
      <xdr:rowOff>152400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9575" y="1238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3</xdr:col>
      <xdr:colOff>657225</xdr:colOff>
      <xdr:row>3</xdr:row>
      <xdr:rowOff>57150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0</xdr:row>
      <xdr:rowOff>76200</xdr:rowOff>
    </xdr:from>
    <xdr:to>
      <xdr:col>18</xdr:col>
      <xdr:colOff>1038225</xdr:colOff>
      <xdr:row>3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762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600075</xdr:colOff>
      <xdr:row>3</xdr:row>
      <xdr:rowOff>66675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0</xdr:row>
      <xdr:rowOff>66675</xdr:rowOff>
    </xdr:from>
    <xdr:to>
      <xdr:col>16</xdr:col>
      <xdr:colOff>990600</xdr:colOff>
      <xdr:row>3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66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3</xdr:col>
      <xdr:colOff>657225</xdr:colOff>
      <xdr:row>3</xdr:row>
      <xdr:rowOff>47625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304800</xdr:colOff>
      <xdr:row>0</xdr:row>
      <xdr:rowOff>85725</xdr:rowOff>
    </xdr:from>
    <xdr:to>
      <xdr:col>19</xdr:col>
      <xdr:colOff>1009650</xdr:colOff>
      <xdr:row>3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857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85725</xdr:rowOff>
    </xdr:from>
    <xdr:to>
      <xdr:col>6</xdr:col>
      <xdr:colOff>1047750</xdr:colOff>
      <xdr:row>3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857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76200</xdr:rowOff>
    </xdr:from>
    <xdr:to>
      <xdr:col>1</xdr:col>
      <xdr:colOff>1209675</xdr:colOff>
      <xdr:row>3</xdr:row>
      <xdr:rowOff>19050</xdr:rowOff>
    </xdr:to>
    <xdr:pic>
      <xdr:nvPicPr>
        <xdr:cNvPr id="2" name="Imagen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620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95250</xdr:rowOff>
    </xdr:from>
    <xdr:to>
      <xdr:col>1</xdr:col>
      <xdr:colOff>1228725</xdr:colOff>
      <xdr:row>2</xdr:row>
      <xdr:rowOff>133350</xdr:rowOff>
    </xdr:to>
    <xdr:pic>
      <xdr:nvPicPr>
        <xdr:cNvPr id="1" name="Imagen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104775</xdr:rowOff>
    </xdr:from>
    <xdr:to>
      <xdr:col>6</xdr:col>
      <xdr:colOff>1085850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047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</xdr:col>
      <xdr:colOff>1343025</xdr:colOff>
      <xdr:row>3</xdr:row>
      <xdr:rowOff>0</xdr:rowOff>
    </xdr:to>
    <xdr:pic>
      <xdr:nvPicPr>
        <xdr:cNvPr id="1" name="Imagen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57150</xdr:rowOff>
    </xdr:from>
    <xdr:to>
      <xdr:col>6</xdr:col>
      <xdr:colOff>1076325</xdr:colOff>
      <xdr:row>3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57150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1</xdr:col>
      <xdr:colOff>1285875</xdr:colOff>
      <xdr:row>2</xdr:row>
      <xdr:rowOff>142875</xdr:rowOff>
    </xdr:to>
    <xdr:pic>
      <xdr:nvPicPr>
        <xdr:cNvPr id="1" name="Imagen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66675</xdr:rowOff>
    </xdr:from>
    <xdr:to>
      <xdr:col>5</xdr:col>
      <xdr:colOff>914400</xdr:colOff>
      <xdr:row>2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66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47625</xdr:rowOff>
    </xdr:from>
    <xdr:to>
      <xdr:col>1</xdr:col>
      <xdr:colOff>1333500</xdr:colOff>
      <xdr:row>2</xdr:row>
      <xdr:rowOff>76200</xdr:rowOff>
    </xdr:to>
    <xdr:pic>
      <xdr:nvPicPr>
        <xdr:cNvPr id="1" name="Imagen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85725</xdr:rowOff>
    </xdr:from>
    <xdr:to>
      <xdr:col>5</xdr:col>
      <xdr:colOff>1095375</xdr:colOff>
      <xdr:row>3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8572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1152525</xdr:colOff>
      <xdr:row>3</xdr:row>
      <xdr:rowOff>38100</xdr:rowOff>
    </xdr:to>
    <xdr:pic>
      <xdr:nvPicPr>
        <xdr:cNvPr id="1" name="Imagen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0</xdr:row>
      <xdr:rowOff>66675</xdr:rowOff>
    </xdr:from>
    <xdr:to>
      <xdr:col>5</xdr:col>
      <xdr:colOff>1047750</xdr:colOff>
      <xdr:row>3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66675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76200</xdr:rowOff>
    </xdr:from>
    <xdr:to>
      <xdr:col>4</xdr:col>
      <xdr:colOff>76200</xdr:colOff>
      <xdr:row>2</xdr:row>
      <xdr:rowOff>304800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304800</xdr:colOff>
      <xdr:row>0</xdr:row>
      <xdr:rowOff>47625</xdr:rowOff>
    </xdr:from>
    <xdr:to>
      <xdr:col>27</xdr:col>
      <xdr:colOff>1009650</xdr:colOff>
      <xdr:row>2</xdr:row>
      <xdr:rowOff>266700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476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238125</xdr:colOff>
      <xdr:row>3</xdr:row>
      <xdr:rowOff>9525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390525</xdr:colOff>
      <xdr:row>0</xdr:row>
      <xdr:rowOff>95250</xdr:rowOff>
    </xdr:from>
    <xdr:to>
      <xdr:col>33</xdr:col>
      <xdr:colOff>1104900</xdr:colOff>
      <xdr:row>3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952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29"/>
  <sheetViews>
    <sheetView tabSelected="1" zoomScalePageLayoutView="0" workbookViewId="0" topLeftCell="B1">
      <selection activeCell="C5" sqref="C5:E5"/>
    </sheetView>
  </sheetViews>
  <sheetFormatPr defaultColWidth="11.421875" defaultRowHeight="12.75"/>
  <cols>
    <col min="1" max="1" width="1.57421875" style="0" hidden="1" customWidth="1"/>
    <col min="2" max="2" width="2.7109375" style="0" customWidth="1"/>
    <col min="3" max="3" width="32.28125" style="0" customWidth="1"/>
    <col min="4" max="4" width="19.421875" style="0" customWidth="1"/>
    <col min="5" max="6" width="18.8515625" style="0" customWidth="1"/>
    <col min="7" max="7" width="23.00390625" style="0" customWidth="1"/>
    <col min="8" max="8" width="17.57421875" style="0" bestFit="1" customWidth="1"/>
  </cols>
  <sheetData>
    <row r="1" spans="3:8" ht="30" customHeight="1">
      <c r="C1" s="329" t="s">
        <v>64</v>
      </c>
      <c r="D1" s="329"/>
      <c r="E1" s="329"/>
      <c r="F1" s="329"/>
      <c r="G1" s="329"/>
      <c r="H1" s="329"/>
    </row>
    <row r="3" spans="3:8" ht="15.75">
      <c r="C3" s="328" t="s">
        <v>42</v>
      </c>
      <c r="D3" s="328"/>
      <c r="E3" s="328"/>
      <c r="F3" s="328"/>
      <c r="G3" s="328"/>
      <c r="H3" s="328"/>
    </row>
    <row r="4" spans="3:8" ht="15.75">
      <c r="C4" s="46"/>
      <c r="D4" s="46"/>
      <c r="E4" s="46"/>
      <c r="F4" s="46"/>
      <c r="G4" s="46"/>
      <c r="H4" s="46"/>
    </row>
    <row r="5" spans="3:8" ht="15.75">
      <c r="C5" s="331" t="s">
        <v>215</v>
      </c>
      <c r="D5" s="331"/>
      <c r="E5" s="331"/>
      <c r="F5" s="78"/>
      <c r="G5" s="46"/>
      <c r="H5" s="46"/>
    </row>
    <row r="6" spans="3:8" ht="15.75">
      <c r="C6" s="46"/>
      <c r="D6" s="46"/>
      <c r="E6" s="46"/>
      <c r="F6" s="46"/>
      <c r="G6" s="46"/>
      <c r="H6" s="46"/>
    </row>
    <row r="7" spans="3:8" ht="15.75" customHeight="1">
      <c r="C7" s="328" t="s">
        <v>160</v>
      </c>
      <c r="D7" s="328"/>
      <c r="E7" s="328"/>
      <c r="F7" s="328"/>
      <c r="G7" s="328"/>
      <c r="H7" s="328"/>
    </row>
    <row r="8" spans="3:8" ht="15.75">
      <c r="C8" s="328" t="s">
        <v>42</v>
      </c>
      <c r="D8" s="328"/>
      <c r="E8" s="328"/>
      <c r="F8" s="328"/>
      <c r="G8" s="328"/>
      <c r="H8" s="328"/>
    </row>
    <row r="9" spans="3:8" ht="15.75">
      <c r="C9" s="328" t="s">
        <v>119</v>
      </c>
      <c r="D9" s="328"/>
      <c r="E9" s="328"/>
      <c r="F9" s="328"/>
      <c r="G9" s="328"/>
      <c r="H9" s="328"/>
    </row>
    <row r="10" spans="3:8" ht="16.5" thickBot="1">
      <c r="C10" s="330" t="s">
        <v>42</v>
      </c>
      <c r="D10" s="330"/>
      <c r="E10" s="330"/>
      <c r="F10" s="330"/>
      <c r="G10" s="330"/>
      <c r="H10" s="330"/>
    </row>
    <row r="11" spans="3:9" ht="42.75" customHeight="1">
      <c r="C11" s="227" t="s">
        <v>0</v>
      </c>
      <c r="D11" s="228" t="s">
        <v>125</v>
      </c>
      <c r="E11" s="228" t="s">
        <v>123</v>
      </c>
      <c r="F11" s="228" t="s">
        <v>134</v>
      </c>
      <c r="G11" s="229" t="s">
        <v>124</v>
      </c>
      <c r="H11" s="230" t="s">
        <v>94</v>
      </c>
      <c r="I11" s="231" t="s">
        <v>158</v>
      </c>
    </row>
    <row r="12" spans="3:9" ht="9" customHeight="1">
      <c r="C12" s="232"/>
      <c r="D12" s="233"/>
      <c r="E12" s="233"/>
      <c r="F12" s="233"/>
      <c r="G12" s="234"/>
      <c r="H12" s="234"/>
      <c r="I12" s="235"/>
    </row>
    <row r="13" spans="3:9" ht="30" customHeight="1">
      <c r="C13" s="47" t="s">
        <v>62</v>
      </c>
      <c r="D13" s="50">
        <v>42823404</v>
      </c>
      <c r="E13" s="50">
        <v>42823404</v>
      </c>
      <c r="F13" s="50">
        <v>42823404</v>
      </c>
      <c r="G13" s="51">
        <v>39730419.25000001</v>
      </c>
      <c r="H13" s="147">
        <f>E13-G13</f>
        <v>3092984.7499999925</v>
      </c>
      <c r="I13" s="149">
        <v>93</v>
      </c>
    </row>
    <row r="14" spans="3:9" ht="9" customHeight="1">
      <c r="C14" s="47"/>
      <c r="D14" s="48"/>
      <c r="E14" s="48"/>
      <c r="F14" s="48"/>
      <c r="G14" s="49"/>
      <c r="H14" s="147" t="s">
        <v>42</v>
      </c>
      <c r="I14" s="149"/>
    </row>
    <row r="15" spans="3:9" s="43" customFormat="1" ht="30" customHeight="1">
      <c r="C15" s="52" t="s">
        <v>120</v>
      </c>
      <c r="D15" s="51">
        <v>47199873.379999995</v>
      </c>
      <c r="E15" s="50">
        <v>19300720.5</v>
      </c>
      <c r="F15" s="50">
        <v>19300720.5</v>
      </c>
      <c r="G15" s="51">
        <v>19300720.5</v>
      </c>
      <c r="H15" s="326">
        <f aca="true" t="shared" si="0" ref="H15:H23">E15-G15</f>
        <v>0</v>
      </c>
      <c r="I15" s="150">
        <v>100</v>
      </c>
    </row>
    <row r="16" spans="3:9" ht="9" customHeight="1">
      <c r="C16" s="47"/>
      <c r="D16" s="48"/>
      <c r="E16" s="48"/>
      <c r="F16" s="48"/>
      <c r="G16" s="49"/>
      <c r="H16" s="147" t="s">
        <v>42</v>
      </c>
      <c r="I16" s="149"/>
    </row>
    <row r="17" spans="3:9" ht="30" customHeight="1">
      <c r="C17" s="52" t="s">
        <v>121</v>
      </c>
      <c r="D17" s="50">
        <v>108339294.99579994</v>
      </c>
      <c r="E17" s="50">
        <v>110850653.21579996</v>
      </c>
      <c r="F17" s="50">
        <v>110850653.22</v>
      </c>
      <c r="G17" s="53">
        <v>102833779.15</v>
      </c>
      <c r="H17" s="147">
        <f t="shared" si="0"/>
        <v>8016874.065799952</v>
      </c>
      <c r="I17" s="149">
        <v>93</v>
      </c>
    </row>
    <row r="18" spans="3:9" s="43" customFormat="1" ht="9" customHeight="1">
      <c r="C18" s="52"/>
      <c r="D18" s="54"/>
      <c r="E18" s="54"/>
      <c r="F18" s="54"/>
      <c r="G18" s="53"/>
      <c r="H18" s="147" t="s">
        <v>42</v>
      </c>
      <c r="I18" s="150"/>
    </row>
    <row r="19" spans="3:9" s="43" customFormat="1" ht="30" customHeight="1">
      <c r="C19" s="52" t="s">
        <v>122</v>
      </c>
      <c r="D19" s="51"/>
      <c r="E19" s="51">
        <v>5662529.76</v>
      </c>
      <c r="F19" s="51">
        <v>5662529.76</v>
      </c>
      <c r="G19" s="51">
        <v>5622275.050000001</v>
      </c>
      <c r="H19" s="147">
        <f t="shared" si="0"/>
        <v>40254.70999999903</v>
      </c>
      <c r="I19" s="150">
        <v>99</v>
      </c>
    </row>
    <row r="20" spans="3:9" s="43" customFormat="1" ht="9" customHeight="1">
      <c r="C20" s="52"/>
      <c r="D20" s="54"/>
      <c r="E20" s="54"/>
      <c r="F20" s="54"/>
      <c r="G20" s="53"/>
      <c r="H20" s="147" t="s">
        <v>42</v>
      </c>
      <c r="I20" s="150"/>
    </row>
    <row r="21" spans="3:9" s="43" customFormat="1" ht="30" customHeight="1">
      <c r="C21" s="52" t="s">
        <v>157</v>
      </c>
      <c r="D21" s="54"/>
      <c r="E21" s="54">
        <v>5139329.77</v>
      </c>
      <c r="F21" s="54">
        <v>5139329.77</v>
      </c>
      <c r="G21" s="54">
        <v>5139329.77</v>
      </c>
      <c r="H21" s="326">
        <f t="shared" si="0"/>
        <v>0</v>
      </c>
      <c r="I21" s="150">
        <v>100</v>
      </c>
    </row>
    <row r="22" spans="3:9" s="43" customFormat="1" ht="9" customHeight="1">
      <c r="C22" s="52"/>
      <c r="D22" s="54"/>
      <c r="E22" s="54"/>
      <c r="F22" s="54"/>
      <c r="G22" s="53"/>
      <c r="H22" s="147" t="s">
        <v>42</v>
      </c>
      <c r="I22" s="148"/>
    </row>
    <row r="23" spans="3:9" s="43" customFormat="1" ht="22.5" customHeight="1">
      <c r="C23" s="52" t="s">
        <v>161</v>
      </c>
      <c r="D23" s="54"/>
      <c r="E23" s="54">
        <v>2703377.4</v>
      </c>
      <c r="F23" s="54">
        <v>2703377.4</v>
      </c>
      <c r="G23" s="53">
        <v>2488867.82</v>
      </c>
      <c r="H23" s="147">
        <f t="shared" si="0"/>
        <v>214509.58000000007</v>
      </c>
      <c r="I23" s="150">
        <v>92</v>
      </c>
    </row>
    <row r="24" spans="3:9" s="43" customFormat="1" ht="9" customHeight="1">
      <c r="C24" s="236"/>
      <c r="D24" s="237"/>
      <c r="E24" s="237"/>
      <c r="F24" s="237"/>
      <c r="G24" s="238"/>
      <c r="H24" s="238"/>
      <c r="I24" s="235"/>
    </row>
    <row r="25" spans="3:9" ht="24" customHeight="1" thickBot="1">
      <c r="C25" s="224" t="s">
        <v>95</v>
      </c>
      <c r="D25" s="225">
        <f>SUM(D13:D24)</f>
        <v>198362572.37579995</v>
      </c>
      <c r="E25" s="225">
        <f>SUM(E13:E24)</f>
        <v>186480014.64579996</v>
      </c>
      <c r="F25" s="225">
        <f>SUM(F13:F24)</f>
        <v>186480014.65</v>
      </c>
      <c r="G25" s="225">
        <f>SUM(G13:G24)</f>
        <v>175115391.54000002</v>
      </c>
      <c r="H25" s="225">
        <f>SUM(H13:H24)</f>
        <v>11364623.105799943</v>
      </c>
      <c r="I25" s="226">
        <v>94</v>
      </c>
    </row>
    <row r="26" spans="7:8" ht="12.75">
      <c r="G26" s="44"/>
      <c r="H26" s="57"/>
    </row>
    <row r="27" spans="3:8" ht="12.75">
      <c r="C27" t="s">
        <v>42</v>
      </c>
      <c r="G27" s="327" t="s">
        <v>42</v>
      </c>
      <c r="H27" s="327"/>
    </row>
    <row r="28" spans="4:8" ht="12.75">
      <c r="D28" s="76" t="s">
        <v>42</v>
      </c>
      <c r="H28" s="45"/>
    </row>
    <row r="29" ht="12.75">
      <c r="C29" t="s">
        <v>42</v>
      </c>
    </row>
  </sheetData>
  <sheetProtection/>
  <mergeCells count="8">
    <mergeCell ref="G27:H27"/>
    <mergeCell ref="C7:H7"/>
    <mergeCell ref="C1:H1"/>
    <mergeCell ref="C3:H3"/>
    <mergeCell ref="C8:H8"/>
    <mergeCell ref="C9:H9"/>
    <mergeCell ref="C10:H10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78"/>
  <sheetViews>
    <sheetView zoomScalePageLayoutView="0" workbookViewId="0" topLeftCell="A58">
      <selection activeCell="S85" sqref="S85"/>
    </sheetView>
  </sheetViews>
  <sheetFormatPr defaultColWidth="11.421875" defaultRowHeight="12.75"/>
  <cols>
    <col min="1" max="1" width="2.7109375" style="9" customWidth="1"/>
    <col min="2" max="2" width="3.57421875" style="1" bestFit="1" customWidth="1"/>
    <col min="3" max="3" width="3.7109375" style="1" bestFit="1" customWidth="1"/>
    <col min="4" max="4" width="10.140625" style="2" bestFit="1" customWidth="1"/>
    <col min="5" max="5" width="59.57421875" style="1" customWidth="1"/>
    <col min="6" max="6" width="18.421875" style="1" customWidth="1"/>
    <col min="7" max="8" width="14.140625" style="1" hidden="1" customWidth="1"/>
    <col min="9" max="9" width="21.57421875" style="1" hidden="1" customWidth="1"/>
    <col min="10" max="10" width="8.7109375" style="1" hidden="1" customWidth="1"/>
    <col min="11" max="11" width="21.57421875" style="1" hidden="1" customWidth="1"/>
    <col min="12" max="12" width="3.421875" style="1" hidden="1" customWidth="1"/>
    <col min="13" max="13" width="21.57421875" style="1" hidden="1" customWidth="1"/>
    <col min="14" max="15" width="14.421875" style="1" hidden="1" customWidth="1"/>
    <col min="16" max="16" width="21.57421875" style="1" hidden="1" customWidth="1"/>
    <col min="17" max="18" width="14.140625" style="1" hidden="1" customWidth="1"/>
    <col min="19" max="19" width="21.57421875" style="1" customWidth="1"/>
    <col min="20" max="20" width="21.00390625" style="1" customWidth="1"/>
    <col min="21" max="21" width="3.57421875" style="1" hidden="1" customWidth="1"/>
    <col min="22" max="28" width="14.421875" style="1" hidden="1" customWidth="1"/>
    <col min="29" max="29" width="15.57421875" style="1" hidden="1" customWidth="1"/>
    <col min="30" max="30" width="14.421875" style="1" hidden="1" customWidth="1"/>
    <col min="31" max="32" width="15.57421875" style="1" hidden="1" customWidth="1"/>
    <col min="33" max="33" width="18.00390625" style="1" bestFit="1" customWidth="1"/>
    <col min="34" max="34" width="15.57421875" style="1" bestFit="1" customWidth="1"/>
    <col min="35" max="35" width="17.57421875" style="1" customWidth="1"/>
    <col min="36" max="16384" width="11.421875" style="1" customWidth="1"/>
  </cols>
  <sheetData>
    <row r="1" ht="12.75"/>
    <row r="2" spans="2:35" ht="25.5" customHeight="1">
      <c r="B2" s="335" t="s">
        <v>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</row>
    <row r="3" spans="2:35" ht="21" customHeight="1">
      <c r="B3" s="334" t="s">
        <v>160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</row>
    <row r="4" spans="2:35" ht="21" customHeight="1" thickBot="1">
      <c r="B4" s="336" t="s">
        <v>147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</row>
    <row r="5" spans="2:35" ht="60" customHeight="1">
      <c r="B5" s="337" t="s">
        <v>65</v>
      </c>
      <c r="C5" s="339" t="s">
        <v>66</v>
      </c>
      <c r="D5" s="339" t="s">
        <v>133</v>
      </c>
      <c r="E5" s="339" t="s">
        <v>67</v>
      </c>
      <c r="F5" s="339" t="s">
        <v>163</v>
      </c>
      <c r="G5" s="341" t="s">
        <v>164</v>
      </c>
      <c r="H5" s="342"/>
      <c r="I5" s="339" t="s">
        <v>165</v>
      </c>
      <c r="J5" s="339" t="s">
        <v>178</v>
      </c>
      <c r="K5" s="339" t="s">
        <v>165</v>
      </c>
      <c r="L5" s="339" t="s">
        <v>179</v>
      </c>
      <c r="M5" s="339" t="s">
        <v>165</v>
      </c>
      <c r="N5" s="341" t="s">
        <v>166</v>
      </c>
      <c r="O5" s="342"/>
      <c r="P5" s="339" t="s">
        <v>165</v>
      </c>
      <c r="Q5" s="341" t="s">
        <v>166</v>
      </c>
      <c r="R5" s="342"/>
      <c r="S5" s="339" t="s">
        <v>165</v>
      </c>
      <c r="T5" s="339" t="s">
        <v>167</v>
      </c>
      <c r="U5" s="357" t="s">
        <v>98</v>
      </c>
      <c r="V5" s="355" t="s">
        <v>99</v>
      </c>
      <c r="W5" s="355" t="s">
        <v>97</v>
      </c>
      <c r="X5" s="355" t="s">
        <v>96</v>
      </c>
      <c r="Y5" s="355" t="s">
        <v>104</v>
      </c>
      <c r="Z5" s="355" t="s">
        <v>106</v>
      </c>
      <c r="AA5" s="355" t="s">
        <v>107</v>
      </c>
      <c r="AB5" s="355" t="s">
        <v>112</v>
      </c>
      <c r="AC5" s="355" t="s">
        <v>113</v>
      </c>
      <c r="AD5" s="355" t="s">
        <v>114</v>
      </c>
      <c r="AE5" s="355" t="s">
        <v>115</v>
      </c>
      <c r="AF5" s="294" t="s">
        <v>116</v>
      </c>
      <c r="AG5" s="350" t="s">
        <v>168</v>
      </c>
      <c r="AH5" s="343" t="s">
        <v>169</v>
      </c>
      <c r="AI5" s="345" t="s">
        <v>170</v>
      </c>
    </row>
    <row r="6" spans="2:35" ht="30">
      <c r="B6" s="338"/>
      <c r="C6" s="340"/>
      <c r="D6" s="340"/>
      <c r="E6" s="340"/>
      <c r="F6" s="340"/>
      <c r="G6" s="277" t="s">
        <v>100</v>
      </c>
      <c r="H6" s="277" t="s">
        <v>101</v>
      </c>
      <c r="I6" s="340"/>
      <c r="J6" s="340"/>
      <c r="K6" s="340"/>
      <c r="L6" s="340"/>
      <c r="M6" s="340"/>
      <c r="N6" s="277" t="s">
        <v>100</v>
      </c>
      <c r="O6" s="277" t="s">
        <v>101</v>
      </c>
      <c r="P6" s="340"/>
      <c r="Q6" s="277" t="s">
        <v>100</v>
      </c>
      <c r="R6" s="277" t="s">
        <v>101</v>
      </c>
      <c r="S6" s="340"/>
      <c r="T6" s="340"/>
      <c r="U6" s="358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295"/>
      <c r="AG6" s="351"/>
      <c r="AH6" s="344"/>
      <c r="AI6" s="346"/>
    </row>
    <row r="7" spans="1:35" s="3" customFormat="1" ht="30">
      <c r="A7" s="8"/>
      <c r="B7" s="32">
        <v>25</v>
      </c>
      <c r="C7" s="79" t="s">
        <v>71</v>
      </c>
      <c r="D7" s="80"/>
      <c r="E7" s="81" t="s">
        <v>72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2"/>
      <c r="AI7" s="83"/>
    </row>
    <row r="8" spans="2:35" ht="14.25">
      <c r="B8" s="87"/>
      <c r="C8" s="85"/>
      <c r="D8" s="15">
        <v>11301</v>
      </c>
      <c r="E8" s="5" t="s">
        <v>148</v>
      </c>
      <c r="F8" s="156">
        <v>23444988.119999953</v>
      </c>
      <c r="G8" s="156"/>
      <c r="H8" s="156"/>
      <c r="I8" s="156">
        <f>SUM(F8:H8)</f>
        <v>23444988.119999953</v>
      </c>
      <c r="J8" s="156">
        <v>88198.22</v>
      </c>
      <c r="K8" s="156">
        <f>SUM(I8:J8)</f>
        <v>23533186.33999995</v>
      </c>
      <c r="L8" s="156">
        <v>150000</v>
      </c>
      <c r="M8" s="156">
        <v>23683186.33999995</v>
      </c>
      <c r="N8" s="156"/>
      <c r="O8" s="156"/>
      <c r="P8" s="156">
        <f>SUM(M8:O8)</f>
        <v>23683186.33999995</v>
      </c>
      <c r="Q8" s="156"/>
      <c r="R8" s="156"/>
      <c r="S8" s="156">
        <f aca="true" t="shared" si="0" ref="S8:S23">SUM(P8:R8)</f>
        <v>23683186.33999995</v>
      </c>
      <c r="T8" s="156">
        <v>23683186.340000004</v>
      </c>
      <c r="U8" s="37">
        <v>1753645.95</v>
      </c>
      <c r="V8" s="37">
        <v>1765994.15</v>
      </c>
      <c r="W8" s="37">
        <v>1770953.18</v>
      </c>
      <c r="X8" s="37">
        <v>1754729.56</v>
      </c>
      <c r="Y8" s="37">
        <v>1757823</v>
      </c>
      <c r="Z8" s="37">
        <v>1758052.04</v>
      </c>
      <c r="AA8" s="37">
        <v>2139204.96</v>
      </c>
      <c r="AB8" s="37">
        <v>1826145.52</v>
      </c>
      <c r="AC8" s="37">
        <v>1827279.82</v>
      </c>
      <c r="AD8" s="37">
        <v>1817221.6</v>
      </c>
      <c r="AE8" s="37">
        <v>1851626.83</v>
      </c>
      <c r="AF8" s="37">
        <v>1853702.98</v>
      </c>
      <c r="AG8" s="37">
        <f aca="true" t="shared" si="1" ref="AG8:AG23">SUM(U8:AF8)</f>
        <v>21876379.59</v>
      </c>
      <c r="AH8" s="36">
        <f>T8-AG8</f>
        <v>1806806.7500000037</v>
      </c>
      <c r="AI8" s="171">
        <f>S8-AG8</f>
        <v>1806806.7499999516</v>
      </c>
    </row>
    <row r="9" spans="2:35" ht="14.25">
      <c r="B9" s="87"/>
      <c r="C9" s="85"/>
      <c r="D9" s="15">
        <v>12101</v>
      </c>
      <c r="E9" s="5" t="s">
        <v>3</v>
      </c>
      <c r="F9" s="28">
        <v>2599731.73</v>
      </c>
      <c r="G9" s="28"/>
      <c r="H9" s="28"/>
      <c r="I9" s="156">
        <f aca="true" t="shared" si="2" ref="I9:I70">SUM(F9:H9)</f>
        <v>2599731.73</v>
      </c>
      <c r="J9" s="156"/>
      <c r="K9" s="156">
        <f aca="true" t="shared" si="3" ref="K9:K70">SUM(I9:J9)</f>
        <v>2599731.73</v>
      </c>
      <c r="L9" s="156"/>
      <c r="M9" s="156">
        <v>2599731.73</v>
      </c>
      <c r="N9" s="156"/>
      <c r="O9" s="156"/>
      <c r="P9" s="156">
        <f aca="true" t="shared" si="4" ref="P9:P70">SUM(M9:O9)</f>
        <v>2599731.73</v>
      </c>
      <c r="Q9" s="156"/>
      <c r="R9" s="156"/>
      <c r="S9" s="156">
        <f t="shared" si="0"/>
        <v>2599731.73</v>
      </c>
      <c r="T9" s="156">
        <v>2599731.73</v>
      </c>
      <c r="U9" s="37"/>
      <c r="V9" s="37">
        <v>144999.42</v>
      </c>
      <c r="W9" s="37">
        <v>237499.05</v>
      </c>
      <c r="X9" s="37">
        <v>84999.66</v>
      </c>
      <c r="Y9" s="37">
        <v>149999.4</v>
      </c>
      <c r="Z9" s="37">
        <v>172499.22</v>
      </c>
      <c r="AA9" s="37">
        <v>162499.35</v>
      </c>
      <c r="AB9" s="37">
        <v>159999.36</v>
      </c>
      <c r="AC9" s="37">
        <v>159999.36</v>
      </c>
      <c r="AD9" s="37">
        <f>79999.68+64999.74</f>
        <v>144999.41999999998</v>
      </c>
      <c r="AE9" s="37">
        <v>337498.65</v>
      </c>
      <c r="AF9" s="37">
        <v>34166.53</v>
      </c>
      <c r="AG9" s="37">
        <f t="shared" si="1"/>
        <v>1789159.4199999997</v>
      </c>
      <c r="AH9" s="36">
        <f aca="true" t="shared" si="5" ref="AH9:AH70">T9-AG9</f>
        <v>810572.3100000003</v>
      </c>
      <c r="AI9" s="171">
        <f aca="true" t="shared" si="6" ref="AI9:AI70">S9-AG9</f>
        <v>810572.3100000003</v>
      </c>
    </row>
    <row r="10" spans="2:35" ht="28.5">
      <c r="B10" s="87"/>
      <c r="C10" s="85"/>
      <c r="D10" s="15">
        <v>13101</v>
      </c>
      <c r="E10" s="5" t="s">
        <v>4</v>
      </c>
      <c r="F10" s="172">
        <v>695340</v>
      </c>
      <c r="G10" s="172"/>
      <c r="H10" s="172"/>
      <c r="I10" s="156">
        <f t="shared" si="2"/>
        <v>695340</v>
      </c>
      <c r="J10" s="156"/>
      <c r="K10" s="156">
        <f t="shared" si="3"/>
        <v>695340</v>
      </c>
      <c r="L10" s="156">
        <v>40830.79</v>
      </c>
      <c r="M10" s="156">
        <v>736170.79</v>
      </c>
      <c r="N10" s="156"/>
      <c r="O10" s="156"/>
      <c r="P10" s="156">
        <f t="shared" si="4"/>
        <v>736170.79</v>
      </c>
      <c r="Q10" s="156"/>
      <c r="R10" s="156"/>
      <c r="S10" s="156">
        <f t="shared" si="0"/>
        <v>736170.79</v>
      </c>
      <c r="T10" s="156">
        <v>736170.79</v>
      </c>
      <c r="U10" s="37">
        <v>42450</v>
      </c>
      <c r="V10" s="37">
        <v>42487.5</v>
      </c>
      <c r="W10" s="37">
        <v>42450</v>
      </c>
      <c r="X10" s="37">
        <v>42262.5</v>
      </c>
      <c r="Y10" s="37">
        <v>42262.5</v>
      </c>
      <c r="Z10" s="37">
        <v>42325</v>
      </c>
      <c r="AA10" s="37">
        <v>42325</v>
      </c>
      <c r="AB10" s="37">
        <v>42400</v>
      </c>
      <c r="AC10" s="37">
        <v>49875</v>
      </c>
      <c r="AD10" s="37">
        <v>43260</v>
      </c>
      <c r="AE10" s="37">
        <v>43322.5</v>
      </c>
      <c r="AF10" s="37">
        <v>43988.84</v>
      </c>
      <c r="AG10" s="37">
        <f t="shared" si="1"/>
        <v>519408.83999999997</v>
      </c>
      <c r="AH10" s="36">
        <f t="shared" si="5"/>
        <v>216761.95000000007</v>
      </c>
      <c r="AI10" s="171">
        <f t="shared" si="6"/>
        <v>216761.95000000007</v>
      </c>
    </row>
    <row r="11" spans="2:35" ht="14.25">
      <c r="B11" s="87"/>
      <c r="C11" s="85"/>
      <c r="D11" s="15">
        <v>13201</v>
      </c>
      <c r="E11" s="5" t="s">
        <v>5</v>
      </c>
      <c r="F11" s="172">
        <v>1111611.7259999963</v>
      </c>
      <c r="G11" s="172"/>
      <c r="H11" s="172"/>
      <c r="I11" s="156">
        <f t="shared" si="2"/>
        <v>1111611.7259999963</v>
      </c>
      <c r="J11" s="156"/>
      <c r="K11" s="156">
        <f t="shared" si="3"/>
        <v>1111611.7259999963</v>
      </c>
      <c r="L11" s="156"/>
      <c r="M11" s="156">
        <v>1111611.7259999963</v>
      </c>
      <c r="N11" s="156"/>
      <c r="O11" s="156"/>
      <c r="P11" s="156">
        <f t="shared" si="4"/>
        <v>1111611.7259999963</v>
      </c>
      <c r="Q11" s="156"/>
      <c r="R11" s="156"/>
      <c r="S11" s="156">
        <f t="shared" si="0"/>
        <v>1111611.7259999963</v>
      </c>
      <c r="T11" s="156">
        <v>1111611.73</v>
      </c>
      <c r="U11" s="37"/>
      <c r="V11" s="37">
        <v>0</v>
      </c>
      <c r="W11" s="37">
        <v>0</v>
      </c>
      <c r="X11" s="37">
        <v>0</v>
      </c>
      <c r="Y11" s="37">
        <v>483043.62</v>
      </c>
      <c r="Z11" s="37"/>
      <c r="AA11" s="37">
        <v>-208.53</v>
      </c>
      <c r="AB11" s="37">
        <v>169.27</v>
      </c>
      <c r="AC11" s="37">
        <v>15053.93</v>
      </c>
      <c r="AD11" s="37">
        <v>0</v>
      </c>
      <c r="AE11" s="37">
        <v>518845.75</v>
      </c>
      <c r="AF11" s="37">
        <v>14566.68</v>
      </c>
      <c r="AG11" s="37">
        <f t="shared" si="1"/>
        <v>1031470.7200000001</v>
      </c>
      <c r="AH11" s="36">
        <f t="shared" si="5"/>
        <v>80141.0099999999</v>
      </c>
      <c r="AI11" s="171">
        <f t="shared" si="6"/>
        <v>80141.00599999621</v>
      </c>
    </row>
    <row r="12" spans="1:35" s="3" customFormat="1" ht="14.25">
      <c r="A12" s="8"/>
      <c r="B12" s="88"/>
      <c r="C12" s="89"/>
      <c r="D12" s="15">
        <v>13202</v>
      </c>
      <c r="E12" s="7" t="s">
        <v>6</v>
      </c>
      <c r="F12" s="172">
        <v>2432640.09</v>
      </c>
      <c r="G12" s="172"/>
      <c r="H12" s="172"/>
      <c r="I12" s="156">
        <f t="shared" si="2"/>
        <v>2432640.09</v>
      </c>
      <c r="J12" s="156">
        <v>760000</v>
      </c>
      <c r="K12" s="156">
        <f t="shared" si="3"/>
        <v>3192640.09</v>
      </c>
      <c r="L12" s="156">
        <v>16666.67</v>
      </c>
      <c r="M12" s="156">
        <v>3209306.76</v>
      </c>
      <c r="N12" s="156"/>
      <c r="O12" s="156"/>
      <c r="P12" s="156">
        <f t="shared" si="4"/>
        <v>3209306.76</v>
      </c>
      <c r="Q12" s="156"/>
      <c r="R12" s="156"/>
      <c r="S12" s="156">
        <f t="shared" si="0"/>
        <v>3209306.76</v>
      </c>
      <c r="T12" s="156">
        <v>3209306.76</v>
      </c>
      <c r="U12" s="38"/>
      <c r="V12" s="38">
        <v>0</v>
      </c>
      <c r="W12" s="38">
        <v>0</v>
      </c>
      <c r="X12" s="38">
        <v>0</v>
      </c>
      <c r="Y12" s="38">
        <v>0</v>
      </c>
      <c r="Z12" s="38"/>
      <c r="AA12" s="38">
        <v>8527.86</v>
      </c>
      <c r="AB12" s="38">
        <v>4739.47</v>
      </c>
      <c r="AC12" s="38">
        <v>0</v>
      </c>
      <c r="AD12" s="38">
        <v>0</v>
      </c>
      <c r="AE12" s="38">
        <f>99678.6+22904.44+1044375.68+156596.26+453846.22</f>
        <v>1777401.2</v>
      </c>
      <c r="AF12" s="38">
        <v>1378108.05</v>
      </c>
      <c r="AG12" s="38">
        <f t="shared" si="1"/>
        <v>3168776.58</v>
      </c>
      <c r="AH12" s="36">
        <f t="shared" si="5"/>
        <v>40530.1799999997</v>
      </c>
      <c r="AI12" s="171">
        <f t="shared" si="6"/>
        <v>40530.1799999997</v>
      </c>
    </row>
    <row r="13" spans="2:35" ht="14.25">
      <c r="B13" s="87"/>
      <c r="C13" s="85"/>
      <c r="D13" s="15">
        <v>14101</v>
      </c>
      <c r="E13" s="5" t="s">
        <v>7</v>
      </c>
      <c r="F13" s="172">
        <v>3441577</v>
      </c>
      <c r="G13" s="172"/>
      <c r="H13" s="172"/>
      <c r="I13" s="156">
        <f t="shared" si="2"/>
        <v>3441577</v>
      </c>
      <c r="J13" s="156">
        <v>35033.93</v>
      </c>
      <c r="K13" s="156">
        <f t="shared" si="3"/>
        <v>3476610.93</v>
      </c>
      <c r="L13" s="156">
        <v>14955</v>
      </c>
      <c r="M13" s="156">
        <v>3491565.93</v>
      </c>
      <c r="N13" s="156"/>
      <c r="O13" s="156"/>
      <c r="P13" s="156">
        <f t="shared" si="4"/>
        <v>3491565.93</v>
      </c>
      <c r="Q13" s="156"/>
      <c r="R13" s="156"/>
      <c r="S13" s="156">
        <f t="shared" si="0"/>
        <v>3491565.93</v>
      </c>
      <c r="T13" s="156">
        <v>3491565.9300000006</v>
      </c>
      <c r="U13" s="37">
        <v>106146.02</v>
      </c>
      <c r="V13" s="37">
        <v>212199.98</v>
      </c>
      <c r="W13" s="37">
        <v>321030.84</v>
      </c>
      <c r="X13" s="37">
        <v>106048.51</v>
      </c>
      <c r="Y13" s="37">
        <v>409705.4</v>
      </c>
      <c r="Z13" s="37">
        <v>212783.68</v>
      </c>
      <c r="AA13" s="37">
        <v>247147.36</v>
      </c>
      <c r="AB13" s="38">
        <v>219135.71</v>
      </c>
      <c r="AC13" s="37">
        <v>241075.69</v>
      </c>
      <c r="AD13" s="37">
        <v>221425.28</v>
      </c>
      <c r="AE13" s="37">
        <v>223568.19</v>
      </c>
      <c r="AF13" s="37">
        <v>337899.19</v>
      </c>
      <c r="AG13" s="37">
        <f t="shared" si="1"/>
        <v>2858165.8499999996</v>
      </c>
      <c r="AH13" s="36">
        <f t="shared" si="5"/>
        <v>633400.080000001</v>
      </c>
      <c r="AI13" s="171">
        <f t="shared" si="6"/>
        <v>633400.0800000005</v>
      </c>
    </row>
    <row r="14" spans="2:35" ht="28.5">
      <c r="B14" s="87"/>
      <c r="C14" s="85"/>
      <c r="D14" s="15">
        <v>14105</v>
      </c>
      <c r="E14" s="7" t="s">
        <v>8</v>
      </c>
      <c r="F14" s="172">
        <v>1111136</v>
      </c>
      <c r="G14" s="172"/>
      <c r="H14" s="172"/>
      <c r="I14" s="156">
        <f t="shared" si="2"/>
        <v>1111136</v>
      </c>
      <c r="J14" s="156">
        <v>9323.94</v>
      </c>
      <c r="K14" s="156">
        <f t="shared" si="3"/>
        <v>1120459.94</v>
      </c>
      <c r="L14" s="156">
        <v>4702.5</v>
      </c>
      <c r="M14" s="156">
        <v>1125162.44</v>
      </c>
      <c r="N14" s="156"/>
      <c r="O14" s="156"/>
      <c r="P14" s="156">
        <f t="shared" si="4"/>
        <v>1125162.44</v>
      </c>
      <c r="Q14" s="156"/>
      <c r="R14" s="156"/>
      <c r="S14" s="156">
        <f t="shared" si="0"/>
        <v>1125162.44</v>
      </c>
      <c r="T14" s="156">
        <v>1125162.44</v>
      </c>
      <c r="U14" s="37"/>
      <c r="V14" s="37">
        <v>0</v>
      </c>
      <c r="W14" s="37">
        <v>135451.54</v>
      </c>
      <c r="X14" s="37">
        <v>0</v>
      </c>
      <c r="Y14" s="37">
        <v>135770.69</v>
      </c>
      <c r="Z14" s="37"/>
      <c r="AA14" s="37">
        <v>135393.92</v>
      </c>
      <c r="AB14" s="38">
        <v>0</v>
      </c>
      <c r="AC14" s="37">
        <v>149871.14</v>
      </c>
      <c r="AD14" s="37">
        <v>0</v>
      </c>
      <c r="AE14" s="37">
        <v>147411.1</v>
      </c>
      <c r="AF14" s="38">
        <v>143307.95</v>
      </c>
      <c r="AG14" s="37">
        <f t="shared" si="1"/>
        <v>847206.3400000001</v>
      </c>
      <c r="AH14" s="36">
        <f t="shared" si="5"/>
        <v>277956.09999999986</v>
      </c>
      <c r="AI14" s="171">
        <f t="shared" si="6"/>
        <v>277956.09999999986</v>
      </c>
    </row>
    <row r="15" spans="1:35" ht="14.25">
      <c r="A15" s="162"/>
      <c r="B15" s="90"/>
      <c r="C15" s="91"/>
      <c r="D15" s="15">
        <v>14201</v>
      </c>
      <c r="E15" s="5" t="s">
        <v>9</v>
      </c>
      <c r="F15" s="172">
        <v>1422138</v>
      </c>
      <c r="G15" s="172"/>
      <c r="H15" s="172"/>
      <c r="I15" s="156">
        <f t="shared" si="2"/>
        <v>1422138</v>
      </c>
      <c r="J15" s="156">
        <v>14634.06</v>
      </c>
      <c r="K15" s="156">
        <f t="shared" si="3"/>
        <v>1436772.06</v>
      </c>
      <c r="L15" s="156">
        <v>7500</v>
      </c>
      <c r="M15" s="156">
        <v>1444272.06</v>
      </c>
      <c r="N15" s="156"/>
      <c r="O15" s="156"/>
      <c r="P15" s="156">
        <f t="shared" si="4"/>
        <v>1444272.06</v>
      </c>
      <c r="Q15" s="156"/>
      <c r="R15" s="156"/>
      <c r="S15" s="156">
        <f t="shared" si="0"/>
        <v>1444272.06</v>
      </c>
      <c r="T15" s="156">
        <v>1444272.06</v>
      </c>
      <c r="U15" s="37"/>
      <c r="V15" s="37">
        <v>0</v>
      </c>
      <c r="W15" s="37">
        <v>213309.5</v>
      </c>
      <c r="X15" s="37">
        <v>0</v>
      </c>
      <c r="Y15" s="37">
        <v>213812.12</v>
      </c>
      <c r="Z15" s="37"/>
      <c r="AA15" s="37">
        <v>213218.76</v>
      </c>
      <c r="AB15" s="38">
        <v>0</v>
      </c>
      <c r="AC15" s="37">
        <v>236015.96</v>
      </c>
      <c r="AD15" s="37">
        <v>0</v>
      </c>
      <c r="AE15" s="37">
        <v>232143.71</v>
      </c>
      <c r="AF15" s="38">
        <v>225681.93</v>
      </c>
      <c r="AG15" s="37">
        <f t="shared" si="1"/>
        <v>1334181.98</v>
      </c>
      <c r="AH15" s="36">
        <f t="shared" si="5"/>
        <v>110090.08000000007</v>
      </c>
      <c r="AI15" s="171">
        <f t="shared" si="6"/>
        <v>110090.08000000007</v>
      </c>
    </row>
    <row r="16" spans="2:35" ht="14.25">
      <c r="B16" s="87"/>
      <c r="C16" s="85"/>
      <c r="D16" s="15">
        <v>14301</v>
      </c>
      <c r="E16" s="5" t="s">
        <v>180</v>
      </c>
      <c r="F16" s="172">
        <v>568855</v>
      </c>
      <c r="G16" s="172"/>
      <c r="H16" s="172"/>
      <c r="I16" s="156">
        <f t="shared" si="2"/>
        <v>568855</v>
      </c>
      <c r="J16" s="156">
        <v>5853.63</v>
      </c>
      <c r="K16" s="156">
        <f t="shared" si="3"/>
        <v>574708.63</v>
      </c>
      <c r="L16" s="156">
        <v>3000</v>
      </c>
      <c r="M16" s="156">
        <v>577708.63</v>
      </c>
      <c r="N16" s="156"/>
      <c r="O16" s="156"/>
      <c r="P16" s="156">
        <f t="shared" si="4"/>
        <v>577708.63</v>
      </c>
      <c r="Q16" s="156"/>
      <c r="R16" s="156"/>
      <c r="S16" s="156">
        <f t="shared" si="0"/>
        <v>577708.63</v>
      </c>
      <c r="T16" s="156">
        <v>577708.63</v>
      </c>
      <c r="U16" s="37"/>
      <c r="V16" s="37">
        <v>0</v>
      </c>
      <c r="W16" s="37">
        <v>85323.78</v>
      </c>
      <c r="X16" s="37">
        <v>0</v>
      </c>
      <c r="Y16" s="37">
        <v>85524.84</v>
      </c>
      <c r="Z16" s="37"/>
      <c r="AA16" s="37">
        <v>85287.5</v>
      </c>
      <c r="AB16" s="38">
        <v>0</v>
      </c>
      <c r="AC16" s="37">
        <v>94406.85</v>
      </c>
      <c r="AD16" s="37">
        <v>0</v>
      </c>
      <c r="AE16" s="37">
        <v>92857.85</v>
      </c>
      <c r="AF16" s="38">
        <v>90430.42</v>
      </c>
      <c r="AG16" s="37">
        <f t="shared" si="1"/>
        <v>533831.24</v>
      </c>
      <c r="AH16" s="36">
        <f t="shared" si="5"/>
        <v>43877.390000000014</v>
      </c>
      <c r="AI16" s="171">
        <f t="shared" si="6"/>
        <v>43877.390000000014</v>
      </c>
    </row>
    <row r="17" spans="2:35" ht="14.25">
      <c r="B17" s="87"/>
      <c r="C17" s="85"/>
      <c r="D17" s="15">
        <v>14302</v>
      </c>
      <c r="E17" s="5" t="s">
        <v>181</v>
      </c>
      <c r="F17" s="172">
        <v>470716</v>
      </c>
      <c r="G17" s="172"/>
      <c r="H17" s="172"/>
      <c r="I17" s="156">
        <f t="shared" si="2"/>
        <v>470716</v>
      </c>
      <c r="J17" s="156"/>
      <c r="K17" s="156">
        <f t="shared" si="3"/>
        <v>470716</v>
      </c>
      <c r="L17" s="156"/>
      <c r="M17" s="156">
        <v>470716</v>
      </c>
      <c r="N17" s="156"/>
      <c r="O17" s="156"/>
      <c r="P17" s="156">
        <f t="shared" si="4"/>
        <v>470716</v>
      </c>
      <c r="Q17" s="156"/>
      <c r="R17" s="156"/>
      <c r="S17" s="156">
        <f t="shared" si="0"/>
        <v>470716</v>
      </c>
      <c r="T17" s="156">
        <v>470716</v>
      </c>
      <c r="U17" s="37"/>
      <c r="V17" s="37">
        <v>0</v>
      </c>
      <c r="W17" s="37">
        <v>4071.47</v>
      </c>
      <c r="X17" s="37">
        <v>0</v>
      </c>
      <c r="Y17" s="37">
        <v>4071.47</v>
      </c>
      <c r="Z17" s="37"/>
      <c r="AA17" s="37">
        <v>4071.47</v>
      </c>
      <c r="AB17" s="38">
        <v>0</v>
      </c>
      <c r="AC17" s="37">
        <v>5108.33</v>
      </c>
      <c r="AD17" s="37">
        <v>0</v>
      </c>
      <c r="AE17" s="37">
        <v>5076.11</v>
      </c>
      <c r="AF17" s="38">
        <v>5157.72</v>
      </c>
      <c r="AG17" s="37">
        <f t="shared" si="1"/>
        <v>27556.57</v>
      </c>
      <c r="AH17" s="36">
        <f t="shared" si="5"/>
        <v>443159.43</v>
      </c>
      <c r="AI17" s="171">
        <f t="shared" si="6"/>
        <v>443159.43</v>
      </c>
    </row>
    <row r="18" spans="2:35" ht="14.25">
      <c r="B18" s="87"/>
      <c r="C18" s="85"/>
      <c r="D18" s="15">
        <v>14401</v>
      </c>
      <c r="E18" s="5" t="s">
        <v>10</v>
      </c>
      <c r="F18" s="172">
        <v>397357.2797999995</v>
      </c>
      <c r="G18" s="172"/>
      <c r="H18" s="172"/>
      <c r="I18" s="156">
        <f t="shared" si="2"/>
        <v>397357.2797999995</v>
      </c>
      <c r="J18" s="156"/>
      <c r="K18" s="156">
        <f t="shared" si="3"/>
        <v>397357.2797999995</v>
      </c>
      <c r="L18" s="156"/>
      <c r="M18" s="156">
        <v>397357.2797999995</v>
      </c>
      <c r="N18" s="156"/>
      <c r="O18" s="156"/>
      <c r="P18" s="156">
        <f t="shared" si="4"/>
        <v>397357.2797999995</v>
      </c>
      <c r="Q18" s="156"/>
      <c r="R18" s="156"/>
      <c r="S18" s="156">
        <f t="shared" si="0"/>
        <v>397357.2797999995</v>
      </c>
      <c r="T18" s="156">
        <v>397357.28</v>
      </c>
      <c r="U18" s="37"/>
      <c r="V18" s="37">
        <v>56949.37</v>
      </c>
      <c r="W18" s="37">
        <v>0</v>
      </c>
      <c r="X18" s="37">
        <v>312489.81</v>
      </c>
      <c r="Y18" s="37">
        <v>0</v>
      </c>
      <c r="Z18" s="37"/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f t="shared" si="1"/>
        <v>369439.18</v>
      </c>
      <c r="AH18" s="36">
        <f t="shared" si="5"/>
        <v>27918.100000000035</v>
      </c>
      <c r="AI18" s="171">
        <f t="shared" si="6"/>
        <v>27918.0997999995</v>
      </c>
    </row>
    <row r="19" spans="2:35" ht="14.25">
      <c r="B19" s="87"/>
      <c r="C19" s="85"/>
      <c r="D19" s="15">
        <v>14405</v>
      </c>
      <c r="E19" s="5" t="s">
        <v>11</v>
      </c>
      <c r="F19" s="172">
        <v>144496.799999999</v>
      </c>
      <c r="G19" s="172"/>
      <c r="H19" s="172"/>
      <c r="I19" s="156">
        <f t="shared" si="2"/>
        <v>144496.799999999</v>
      </c>
      <c r="J19" s="156"/>
      <c r="K19" s="156">
        <f t="shared" si="3"/>
        <v>144496.799999999</v>
      </c>
      <c r="L19" s="156"/>
      <c r="M19" s="156">
        <v>144496.799999999</v>
      </c>
      <c r="N19" s="156"/>
      <c r="O19" s="156"/>
      <c r="P19" s="156">
        <f t="shared" si="4"/>
        <v>144496.799999999</v>
      </c>
      <c r="Q19" s="156"/>
      <c r="R19" s="156"/>
      <c r="S19" s="156">
        <f t="shared" si="0"/>
        <v>144496.799999999</v>
      </c>
      <c r="T19" s="156">
        <v>144496.79999999996</v>
      </c>
      <c r="U19" s="37"/>
      <c r="V19" s="37">
        <v>0</v>
      </c>
      <c r="W19" s="37">
        <v>31686.68</v>
      </c>
      <c r="X19" s="37">
        <v>0</v>
      </c>
      <c r="Y19" s="37">
        <v>9804.69</v>
      </c>
      <c r="Z19" s="37">
        <v>19556.19</v>
      </c>
      <c r="AA19" s="37">
        <v>0</v>
      </c>
      <c r="AB19" s="37">
        <v>19822.14</v>
      </c>
      <c r="AC19" s="37">
        <v>0</v>
      </c>
      <c r="AD19" s="37">
        <v>9964.26</v>
      </c>
      <c r="AE19" s="37">
        <v>19857.6</v>
      </c>
      <c r="AF19" s="38">
        <v>9774.24</v>
      </c>
      <c r="AG19" s="37">
        <f t="shared" si="1"/>
        <v>120465.8</v>
      </c>
      <c r="AH19" s="36">
        <f t="shared" si="5"/>
        <v>24030.999999999956</v>
      </c>
      <c r="AI19" s="171">
        <f t="shared" si="6"/>
        <v>24030.999999998996</v>
      </c>
    </row>
    <row r="20" spans="1:35" s="3" customFormat="1" ht="28.5">
      <c r="A20" s="8"/>
      <c r="B20" s="88"/>
      <c r="C20" s="89"/>
      <c r="D20" s="15">
        <v>15401</v>
      </c>
      <c r="E20" s="7" t="s">
        <v>12</v>
      </c>
      <c r="F20" s="173">
        <v>14058902.77</v>
      </c>
      <c r="G20" s="173"/>
      <c r="H20" s="173"/>
      <c r="I20" s="156">
        <f t="shared" si="2"/>
        <v>14058902.77</v>
      </c>
      <c r="J20" s="156">
        <v>400000</v>
      </c>
      <c r="K20" s="156">
        <f t="shared" si="3"/>
        <v>14458902.77</v>
      </c>
      <c r="L20" s="156">
        <v>590659.48</v>
      </c>
      <c r="M20" s="156">
        <v>15049562.25</v>
      </c>
      <c r="N20" s="156"/>
      <c r="O20" s="156"/>
      <c r="P20" s="156">
        <f t="shared" si="4"/>
        <v>15049562.25</v>
      </c>
      <c r="Q20" s="156"/>
      <c r="R20" s="156"/>
      <c r="S20" s="156">
        <f t="shared" si="0"/>
        <v>15049562.25</v>
      </c>
      <c r="T20" s="156">
        <v>15049562.25</v>
      </c>
      <c r="U20" s="38">
        <v>822670.72</v>
      </c>
      <c r="V20" s="38">
        <v>856054.74</v>
      </c>
      <c r="W20" s="38">
        <v>1081222.51</v>
      </c>
      <c r="X20" s="38">
        <v>849380.93</v>
      </c>
      <c r="Y20" s="38">
        <v>855614.94</v>
      </c>
      <c r="Z20" s="38">
        <v>851764.79</v>
      </c>
      <c r="AA20" s="38">
        <v>1070590.15</v>
      </c>
      <c r="AB20" s="38">
        <v>1479870.75</v>
      </c>
      <c r="AC20" s="38">
        <v>1719010.76</v>
      </c>
      <c r="AD20" s="38">
        <v>916353.54</v>
      </c>
      <c r="AE20" s="38">
        <v>990004.76</v>
      </c>
      <c r="AF20" s="38">
        <v>3022465.68</v>
      </c>
      <c r="AG20" s="38">
        <f t="shared" si="1"/>
        <v>14515004.269999998</v>
      </c>
      <c r="AH20" s="36">
        <f t="shared" si="5"/>
        <v>534557.9800000023</v>
      </c>
      <c r="AI20" s="171">
        <f t="shared" si="6"/>
        <v>534557.9800000023</v>
      </c>
    </row>
    <row r="21" spans="1:35" s="3" customFormat="1" ht="14.25">
      <c r="A21" s="8"/>
      <c r="B21" s="88"/>
      <c r="C21" s="89"/>
      <c r="D21" s="15">
        <v>15402</v>
      </c>
      <c r="E21" s="7" t="s">
        <v>13</v>
      </c>
      <c r="F21" s="173">
        <v>7120956.480000002</v>
      </c>
      <c r="G21" s="173"/>
      <c r="H21" s="173"/>
      <c r="I21" s="156">
        <f t="shared" si="2"/>
        <v>7120956.480000002</v>
      </c>
      <c r="J21" s="156">
        <v>60000</v>
      </c>
      <c r="K21" s="156">
        <f t="shared" si="3"/>
        <v>7180956.480000002</v>
      </c>
      <c r="L21" s="156">
        <v>60000</v>
      </c>
      <c r="M21" s="156">
        <v>7240956.480000002</v>
      </c>
      <c r="N21" s="156"/>
      <c r="O21" s="156"/>
      <c r="P21" s="156">
        <f t="shared" si="4"/>
        <v>7240956.480000002</v>
      </c>
      <c r="Q21" s="156"/>
      <c r="R21" s="156"/>
      <c r="S21" s="156">
        <f t="shared" si="0"/>
        <v>7240956.480000002</v>
      </c>
      <c r="T21" s="156">
        <v>7240956.48</v>
      </c>
      <c r="U21" s="38">
        <v>558466.47</v>
      </c>
      <c r="V21" s="38">
        <v>558988.3</v>
      </c>
      <c r="W21" s="38">
        <v>567791.39</v>
      </c>
      <c r="X21" s="38">
        <v>541063.29</v>
      </c>
      <c r="Y21" s="38">
        <v>547485.8</v>
      </c>
      <c r="Z21" s="38">
        <v>541470.17</v>
      </c>
      <c r="AA21" s="38">
        <v>559987.17</v>
      </c>
      <c r="AB21" s="38">
        <v>573421.02</v>
      </c>
      <c r="AC21" s="38">
        <v>567446.82</v>
      </c>
      <c r="AD21" s="38">
        <v>566140.32</v>
      </c>
      <c r="AE21" s="38">
        <v>634126.71</v>
      </c>
      <c r="AF21" s="38">
        <v>597233.89</v>
      </c>
      <c r="AG21" s="38">
        <f t="shared" si="1"/>
        <v>6813621.35</v>
      </c>
      <c r="AH21" s="36">
        <f t="shared" si="5"/>
        <v>427335.1300000008</v>
      </c>
      <c r="AI21" s="171">
        <f t="shared" si="6"/>
        <v>427335.1300000027</v>
      </c>
    </row>
    <row r="22" spans="1:35" s="3" customFormat="1" ht="14.25">
      <c r="A22" s="8"/>
      <c r="B22" s="88"/>
      <c r="C22" s="89"/>
      <c r="D22" s="15">
        <v>15403</v>
      </c>
      <c r="E22" s="7" t="s">
        <v>14</v>
      </c>
      <c r="F22" s="173">
        <v>6697860</v>
      </c>
      <c r="G22" s="173"/>
      <c r="H22" s="173"/>
      <c r="I22" s="156">
        <f t="shared" si="2"/>
        <v>6697860</v>
      </c>
      <c r="J22" s="156">
        <v>150000</v>
      </c>
      <c r="K22" s="156">
        <f t="shared" si="3"/>
        <v>6847860</v>
      </c>
      <c r="L22" s="156">
        <v>100000</v>
      </c>
      <c r="M22" s="156">
        <v>6947860</v>
      </c>
      <c r="N22" s="156"/>
      <c r="O22" s="156"/>
      <c r="P22" s="156">
        <f t="shared" si="4"/>
        <v>6947860</v>
      </c>
      <c r="Q22" s="156"/>
      <c r="R22" s="156"/>
      <c r="S22" s="156">
        <f t="shared" si="0"/>
        <v>6947860</v>
      </c>
      <c r="T22" s="156">
        <v>6947860</v>
      </c>
      <c r="U22" s="38">
        <v>498712.5</v>
      </c>
      <c r="V22" s="38">
        <v>504152.86</v>
      </c>
      <c r="W22" s="38">
        <v>504757.5</v>
      </c>
      <c r="X22" s="38">
        <v>502742.5</v>
      </c>
      <c r="Y22" s="38">
        <v>502742.5</v>
      </c>
      <c r="Z22" s="38">
        <v>502742.5</v>
      </c>
      <c r="AA22" s="38">
        <v>505765</v>
      </c>
      <c r="AB22" s="38">
        <v>505765</v>
      </c>
      <c r="AC22" s="38">
        <v>882556.48</v>
      </c>
      <c r="AD22" s="38">
        <v>542922.5</v>
      </c>
      <c r="AE22" s="38">
        <v>546250</v>
      </c>
      <c r="AF22" s="38">
        <v>561037.3</v>
      </c>
      <c r="AG22" s="38">
        <f t="shared" si="1"/>
        <v>6560146.64</v>
      </c>
      <c r="AH22" s="36">
        <f t="shared" si="5"/>
        <v>387713.36000000034</v>
      </c>
      <c r="AI22" s="171">
        <f t="shared" si="6"/>
        <v>387713.36000000034</v>
      </c>
    </row>
    <row r="23" spans="2:35" ht="14.25">
      <c r="B23" s="87"/>
      <c r="C23" s="85"/>
      <c r="D23" s="15">
        <v>15901</v>
      </c>
      <c r="E23" s="5" t="s">
        <v>15</v>
      </c>
      <c r="F23" s="173">
        <v>3240900</v>
      </c>
      <c r="G23" s="173"/>
      <c r="H23" s="173"/>
      <c r="I23" s="156">
        <f t="shared" si="2"/>
        <v>3240900</v>
      </c>
      <c r="J23" s="156"/>
      <c r="K23" s="156">
        <f t="shared" si="3"/>
        <v>3240900</v>
      </c>
      <c r="L23" s="156"/>
      <c r="M23" s="156">
        <v>3240900</v>
      </c>
      <c r="N23" s="156"/>
      <c r="O23" s="156"/>
      <c r="P23" s="156">
        <f t="shared" si="4"/>
        <v>3240900</v>
      </c>
      <c r="Q23" s="156"/>
      <c r="R23" s="156"/>
      <c r="S23" s="156">
        <f t="shared" si="0"/>
        <v>3240900</v>
      </c>
      <c r="T23" s="156">
        <v>3240900</v>
      </c>
      <c r="U23" s="37"/>
      <c r="V23" s="37">
        <v>0</v>
      </c>
      <c r="W23" s="37"/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3076870.53</v>
      </c>
      <c r="AG23" s="37">
        <f t="shared" si="1"/>
        <v>3076870.53</v>
      </c>
      <c r="AH23" s="36">
        <f t="shared" si="5"/>
        <v>164029.4700000002</v>
      </c>
      <c r="AI23" s="171">
        <f t="shared" si="6"/>
        <v>164029.4700000002</v>
      </c>
    </row>
    <row r="24" spans="1:35" s="4" customFormat="1" ht="15">
      <c r="A24" s="10"/>
      <c r="B24" s="95"/>
      <c r="C24" s="96"/>
      <c r="D24" s="16"/>
      <c r="E24" s="12" t="s">
        <v>88</v>
      </c>
      <c r="F24" s="31">
        <f aca="true" t="shared" si="7" ref="F24:AI24">SUM(F8:F23)</f>
        <v>68959206.99579994</v>
      </c>
      <c r="G24" s="31">
        <f t="shared" si="7"/>
        <v>0</v>
      </c>
      <c r="H24" s="31">
        <f t="shared" si="7"/>
        <v>0</v>
      </c>
      <c r="I24" s="31">
        <f t="shared" si="7"/>
        <v>68959206.99579994</v>
      </c>
      <c r="J24" s="31">
        <f t="shared" si="7"/>
        <v>1523043.78</v>
      </c>
      <c r="K24" s="31">
        <f t="shared" si="7"/>
        <v>70482250.77579994</v>
      </c>
      <c r="L24" s="31">
        <f t="shared" si="7"/>
        <v>988314.44</v>
      </c>
      <c r="M24" s="31">
        <f t="shared" si="7"/>
        <v>71470565.21579996</v>
      </c>
      <c r="N24" s="31">
        <f t="shared" si="7"/>
        <v>0</v>
      </c>
      <c r="O24" s="31">
        <f t="shared" si="7"/>
        <v>0</v>
      </c>
      <c r="P24" s="31">
        <f t="shared" si="7"/>
        <v>71470565.21579996</v>
      </c>
      <c r="Q24" s="31">
        <f t="shared" si="7"/>
        <v>0</v>
      </c>
      <c r="R24" s="31">
        <f t="shared" si="7"/>
        <v>0</v>
      </c>
      <c r="S24" s="31">
        <f t="shared" si="7"/>
        <v>71470565.21579996</v>
      </c>
      <c r="T24" s="31">
        <f t="shared" si="7"/>
        <v>71470565.22</v>
      </c>
      <c r="U24" s="31">
        <f t="shared" si="7"/>
        <v>3782091.66</v>
      </c>
      <c r="V24" s="31">
        <f t="shared" si="7"/>
        <v>4141826.32</v>
      </c>
      <c r="W24" s="31">
        <f t="shared" si="7"/>
        <v>4995547.4399999995</v>
      </c>
      <c r="X24" s="31">
        <f t="shared" si="7"/>
        <v>4193716.7600000002</v>
      </c>
      <c r="Y24" s="31">
        <f t="shared" si="7"/>
        <v>5197660.97</v>
      </c>
      <c r="Z24" s="31">
        <f t="shared" si="7"/>
        <v>4101193.59</v>
      </c>
      <c r="AA24" s="31">
        <f t="shared" si="7"/>
        <v>5173809.97</v>
      </c>
      <c r="AB24" s="31">
        <f t="shared" si="7"/>
        <v>4831468.24</v>
      </c>
      <c r="AC24" s="31">
        <f t="shared" si="7"/>
        <v>5947700.140000001</v>
      </c>
      <c r="AD24" s="31">
        <f t="shared" si="7"/>
        <v>4262286.92</v>
      </c>
      <c r="AE24" s="31">
        <f t="shared" si="7"/>
        <v>7419990.959999999</v>
      </c>
      <c r="AF24" s="31">
        <f t="shared" si="7"/>
        <v>11394391.93</v>
      </c>
      <c r="AG24" s="31">
        <f t="shared" si="7"/>
        <v>65441684.9</v>
      </c>
      <c r="AH24" s="31">
        <f t="shared" si="7"/>
        <v>6028880.320000008</v>
      </c>
      <c r="AI24" s="109">
        <f t="shared" si="7"/>
        <v>6028880.315799953</v>
      </c>
    </row>
    <row r="25" spans="2:35" ht="14.25">
      <c r="B25" s="87"/>
      <c r="C25" s="85"/>
      <c r="D25" s="13">
        <v>21101</v>
      </c>
      <c r="E25" s="5" t="s">
        <v>16</v>
      </c>
      <c r="F25" s="30">
        <v>265000</v>
      </c>
      <c r="G25" s="30">
        <v>13000</v>
      </c>
      <c r="H25" s="30" t="s">
        <v>42</v>
      </c>
      <c r="I25" s="156">
        <f t="shared" si="2"/>
        <v>278000</v>
      </c>
      <c r="J25" s="156"/>
      <c r="K25" s="156">
        <f t="shared" si="3"/>
        <v>278000</v>
      </c>
      <c r="L25" s="156"/>
      <c r="M25" s="156">
        <v>278000</v>
      </c>
      <c r="N25" s="156"/>
      <c r="O25" s="156"/>
      <c r="P25" s="156">
        <f t="shared" si="4"/>
        <v>278000</v>
      </c>
      <c r="Q25" s="156"/>
      <c r="R25" s="156"/>
      <c r="S25" s="156">
        <f aca="true" t="shared" si="8" ref="S25:S36">SUM(P25:R25)</f>
        <v>278000</v>
      </c>
      <c r="T25" s="156">
        <v>278000</v>
      </c>
      <c r="U25" s="37"/>
      <c r="V25" s="37">
        <v>0</v>
      </c>
      <c r="W25" s="37">
        <v>9242.83</v>
      </c>
      <c r="X25" s="37">
        <v>12426</v>
      </c>
      <c r="Y25" s="37">
        <v>1412.5</v>
      </c>
      <c r="Z25" s="37">
        <v>239888</v>
      </c>
      <c r="AA25" s="37">
        <v>158.7</v>
      </c>
      <c r="AB25" s="37">
        <v>0</v>
      </c>
      <c r="AC25" s="37">
        <v>948.39</v>
      </c>
      <c r="AD25" s="37">
        <v>548.59</v>
      </c>
      <c r="AE25" s="37">
        <v>0</v>
      </c>
      <c r="AF25" s="37"/>
      <c r="AG25" s="37">
        <f aca="true" t="shared" si="9" ref="AG25:AG36">SUM(U25:AF25)</f>
        <v>264625.01000000007</v>
      </c>
      <c r="AH25" s="36">
        <f t="shared" si="5"/>
        <v>13374.989999999932</v>
      </c>
      <c r="AI25" s="171">
        <f t="shared" si="6"/>
        <v>13374.989999999932</v>
      </c>
    </row>
    <row r="26" spans="2:35" ht="28.5">
      <c r="B26" s="87"/>
      <c r="C26" s="85"/>
      <c r="D26" s="13">
        <v>21401</v>
      </c>
      <c r="E26" s="5" t="s">
        <v>84</v>
      </c>
      <c r="F26" s="30">
        <v>1274300</v>
      </c>
      <c r="G26" s="30"/>
      <c r="H26" s="30"/>
      <c r="I26" s="156">
        <f t="shared" si="2"/>
        <v>1274300</v>
      </c>
      <c r="J26" s="156"/>
      <c r="K26" s="156">
        <f t="shared" si="3"/>
        <v>1274300</v>
      </c>
      <c r="L26" s="156"/>
      <c r="M26" s="156">
        <v>1274300</v>
      </c>
      <c r="N26" s="156"/>
      <c r="O26" s="156"/>
      <c r="P26" s="156">
        <f t="shared" si="4"/>
        <v>1274300</v>
      </c>
      <c r="Q26" s="156"/>
      <c r="R26" s="156"/>
      <c r="S26" s="156">
        <f t="shared" si="8"/>
        <v>1274300</v>
      </c>
      <c r="T26" s="156">
        <v>1274300</v>
      </c>
      <c r="U26" s="37"/>
      <c r="V26" s="37">
        <v>0</v>
      </c>
      <c r="W26" s="37">
        <v>0</v>
      </c>
      <c r="X26" s="37">
        <v>0</v>
      </c>
      <c r="Y26" s="37">
        <v>190418.4</v>
      </c>
      <c r="Z26" s="37"/>
      <c r="AA26" s="37">
        <v>1082649.37</v>
      </c>
      <c r="AB26" s="37">
        <v>0</v>
      </c>
      <c r="AC26" s="37">
        <v>0</v>
      </c>
      <c r="AD26" s="37">
        <v>0</v>
      </c>
      <c r="AE26" s="37">
        <v>0</v>
      </c>
      <c r="AF26" s="37"/>
      <c r="AG26" s="37">
        <f t="shared" si="9"/>
        <v>1273067.77</v>
      </c>
      <c r="AH26" s="36">
        <f t="shared" si="5"/>
        <v>1232.2299999999814</v>
      </c>
      <c r="AI26" s="171">
        <f t="shared" si="6"/>
        <v>1232.2299999999814</v>
      </c>
    </row>
    <row r="27" spans="2:35" ht="14.25">
      <c r="B27" s="87"/>
      <c r="C27" s="85"/>
      <c r="D27" s="13">
        <v>21601</v>
      </c>
      <c r="E27" s="5" t="s">
        <v>17</v>
      </c>
      <c r="F27" s="30">
        <v>102000</v>
      </c>
      <c r="G27" s="30"/>
      <c r="H27" s="30"/>
      <c r="I27" s="156">
        <f t="shared" si="2"/>
        <v>102000</v>
      </c>
      <c r="J27" s="156"/>
      <c r="K27" s="156">
        <f t="shared" si="3"/>
        <v>102000</v>
      </c>
      <c r="L27" s="156"/>
      <c r="M27" s="156">
        <v>102000</v>
      </c>
      <c r="N27" s="156"/>
      <c r="O27" s="156"/>
      <c r="P27" s="156">
        <f t="shared" si="4"/>
        <v>102000</v>
      </c>
      <c r="Q27" s="156"/>
      <c r="R27" s="156"/>
      <c r="S27" s="156">
        <f t="shared" si="8"/>
        <v>102000</v>
      </c>
      <c r="T27" s="156">
        <v>102000</v>
      </c>
      <c r="U27" s="37"/>
      <c r="V27" s="37">
        <v>0</v>
      </c>
      <c r="W27" s="37">
        <v>0</v>
      </c>
      <c r="X27" s="37">
        <v>0</v>
      </c>
      <c r="Y27" s="37"/>
      <c r="Z27" s="37"/>
      <c r="AA27" s="37"/>
      <c r="AB27" s="37">
        <v>0</v>
      </c>
      <c r="AC27" s="37">
        <v>29122.5</v>
      </c>
      <c r="AD27" s="37">
        <v>0</v>
      </c>
      <c r="AE27" s="37">
        <v>0</v>
      </c>
      <c r="AF27" s="37"/>
      <c r="AG27" s="37">
        <f t="shared" si="9"/>
        <v>29122.5</v>
      </c>
      <c r="AH27" s="36">
        <f t="shared" si="5"/>
        <v>72877.5</v>
      </c>
      <c r="AI27" s="171">
        <f t="shared" si="6"/>
        <v>72877.5</v>
      </c>
    </row>
    <row r="28" spans="2:35" ht="14.25">
      <c r="B28" s="87"/>
      <c r="C28" s="85"/>
      <c r="D28" s="13">
        <v>24601</v>
      </c>
      <c r="E28" s="5" t="s">
        <v>19</v>
      </c>
      <c r="F28" s="30">
        <v>66580</v>
      </c>
      <c r="G28" s="30"/>
      <c r="H28" s="30"/>
      <c r="I28" s="156">
        <f t="shared" si="2"/>
        <v>66580</v>
      </c>
      <c r="J28" s="156"/>
      <c r="K28" s="156">
        <f t="shared" si="3"/>
        <v>66580</v>
      </c>
      <c r="L28" s="156"/>
      <c r="M28" s="156">
        <v>66580</v>
      </c>
      <c r="N28" s="156"/>
      <c r="O28" s="156"/>
      <c r="P28" s="156">
        <f t="shared" si="4"/>
        <v>66580</v>
      </c>
      <c r="Q28" s="156"/>
      <c r="R28" s="156"/>
      <c r="S28" s="156">
        <f t="shared" si="8"/>
        <v>66580</v>
      </c>
      <c r="T28" s="156">
        <v>66580</v>
      </c>
      <c r="U28" s="37"/>
      <c r="V28" s="37">
        <v>10324</v>
      </c>
      <c r="W28" s="37">
        <v>0</v>
      </c>
      <c r="X28" s="37">
        <v>99</v>
      </c>
      <c r="Y28" s="37"/>
      <c r="Z28" s="37"/>
      <c r="AA28" s="37"/>
      <c r="AB28" s="37">
        <v>0</v>
      </c>
      <c r="AC28" s="37">
        <v>27213.82</v>
      </c>
      <c r="AD28" s="37">
        <v>80.05</v>
      </c>
      <c r="AE28" s="37">
        <v>0</v>
      </c>
      <c r="AF28" s="37"/>
      <c r="AG28" s="37">
        <f t="shared" si="9"/>
        <v>37716.87</v>
      </c>
      <c r="AH28" s="36">
        <f t="shared" si="5"/>
        <v>28863.129999999997</v>
      </c>
      <c r="AI28" s="171">
        <f t="shared" si="6"/>
        <v>28863.129999999997</v>
      </c>
    </row>
    <row r="29" spans="2:35" ht="28.5">
      <c r="B29" s="87"/>
      <c r="C29" s="85"/>
      <c r="D29" s="15">
        <v>24901</v>
      </c>
      <c r="E29" s="5" t="s">
        <v>57</v>
      </c>
      <c r="F29" s="30">
        <v>35000</v>
      </c>
      <c r="G29" s="30"/>
      <c r="H29" s="30"/>
      <c r="I29" s="156">
        <f t="shared" si="2"/>
        <v>35000</v>
      </c>
      <c r="J29" s="156"/>
      <c r="K29" s="156">
        <f t="shared" si="3"/>
        <v>35000</v>
      </c>
      <c r="L29" s="156"/>
      <c r="M29" s="156">
        <v>35000</v>
      </c>
      <c r="N29" s="156"/>
      <c r="O29" s="156"/>
      <c r="P29" s="156">
        <f t="shared" si="4"/>
        <v>35000</v>
      </c>
      <c r="Q29" s="156"/>
      <c r="R29" s="156"/>
      <c r="S29" s="156">
        <f t="shared" si="8"/>
        <v>35000</v>
      </c>
      <c r="T29" s="156">
        <v>35000</v>
      </c>
      <c r="U29" s="37"/>
      <c r="V29" s="37">
        <v>0</v>
      </c>
      <c r="W29" s="37">
        <v>0</v>
      </c>
      <c r="X29" s="37">
        <v>0</v>
      </c>
      <c r="Y29" s="37">
        <v>252.36</v>
      </c>
      <c r="Z29" s="37"/>
      <c r="AA29" s="37">
        <v>0</v>
      </c>
      <c r="AB29" s="37">
        <v>0</v>
      </c>
      <c r="AC29" s="37">
        <v>17263</v>
      </c>
      <c r="AD29" s="37" t="s">
        <v>42</v>
      </c>
      <c r="AE29" s="37">
        <v>0</v>
      </c>
      <c r="AF29" s="37"/>
      <c r="AG29" s="37">
        <f t="shared" si="9"/>
        <v>17515.36</v>
      </c>
      <c r="AH29" s="36">
        <f t="shared" si="5"/>
        <v>17484.64</v>
      </c>
      <c r="AI29" s="171">
        <f t="shared" si="6"/>
        <v>17484.64</v>
      </c>
    </row>
    <row r="30" spans="2:35" ht="57">
      <c r="B30" s="87"/>
      <c r="C30" s="85"/>
      <c r="D30" s="13">
        <v>26102</v>
      </c>
      <c r="E30" s="174" t="s">
        <v>20</v>
      </c>
      <c r="F30" s="30">
        <v>1568430</v>
      </c>
      <c r="G30" s="30"/>
      <c r="H30" s="30"/>
      <c r="I30" s="156">
        <f t="shared" si="2"/>
        <v>1568430</v>
      </c>
      <c r="J30" s="156"/>
      <c r="K30" s="156">
        <f t="shared" si="3"/>
        <v>1568430</v>
      </c>
      <c r="L30" s="156"/>
      <c r="M30" s="156">
        <v>1568430</v>
      </c>
      <c r="N30" s="156"/>
      <c r="O30" s="156"/>
      <c r="P30" s="156">
        <f t="shared" si="4"/>
        <v>1568430</v>
      </c>
      <c r="Q30" s="156"/>
      <c r="R30" s="156"/>
      <c r="S30" s="156">
        <f t="shared" si="8"/>
        <v>1568430</v>
      </c>
      <c r="T30" s="156">
        <v>1568430</v>
      </c>
      <c r="U30" s="37"/>
      <c r="V30" s="37">
        <v>111745.78</v>
      </c>
      <c r="W30" s="37">
        <v>74133.51</v>
      </c>
      <c r="X30" s="37">
        <v>154217.1</v>
      </c>
      <c r="Y30" s="37">
        <v>74970.76</v>
      </c>
      <c r="Z30" s="37">
        <v>130844.19</v>
      </c>
      <c r="AA30" s="37">
        <v>130752.58</v>
      </c>
      <c r="AB30" s="37">
        <v>133367.23</v>
      </c>
      <c r="AC30" s="37">
        <v>158033.99</v>
      </c>
      <c r="AD30" s="37">
        <v>301985.29</v>
      </c>
      <c r="AE30" s="37">
        <v>256054.13</v>
      </c>
      <c r="AF30" s="37">
        <v>14064.63</v>
      </c>
      <c r="AG30" s="37">
        <f t="shared" si="9"/>
        <v>1540169.19</v>
      </c>
      <c r="AH30" s="36">
        <f t="shared" si="5"/>
        <v>28260.810000000056</v>
      </c>
      <c r="AI30" s="171">
        <f t="shared" si="6"/>
        <v>28260.810000000056</v>
      </c>
    </row>
    <row r="31" spans="1:35" s="3" customFormat="1" ht="14.25">
      <c r="A31" s="8"/>
      <c r="B31" s="88"/>
      <c r="C31" s="89"/>
      <c r="D31" s="15">
        <v>27101</v>
      </c>
      <c r="E31" s="7" t="s">
        <v>21</v>
      </c>
      <c r="F31" s="30">
        <v>5475</v>
      </c>
      <c r="G31" s="30"/>
      <c r="H31" s="30"/>
      <c r="I31" s="156">
        <f t="shared" si="2"/>
        <v>5475</v>
      </c>
      <c r="J31" s="156"/>
      <c r="K31" s="156">
        <f t="shared" si="3"/>
        <v>5475</v>
      </c>
      <c r="L31" s="156"/>
      <c r="M31" s="156">
        <v>5475</v>
      </c>
      <c r="N31" s="156"/>
      <c r="O31" s="156"/>
      <c r="P31" s="156">
        <f t="shared" si="4"/>
        <v>5475</v>
      </c>
      <c r="Q31" s="156"/>
      <c r="R31" s="156"/>
      <c r="S31" s="156">
        <f t="shared" si="8"/>
        <v>5475</v>
      </c>
      <c r="T31" s="156">
        <v>5475</v>
      </c>
      <c r="U31" s="38"/>
      <c r="V31" s="38">
        <v>0</v>
      </c>
      <c r="W31" s="38">
        <v>0</v>
      </c>
      <c r="X31" s="38">
        <v>0</v>
      </c>
      <c r="Y31" s="38"/>
      <c r="Z31" s="38"/>
      <c r="AA31" s="38"/>
      <c r="AB31" s="38">
        <v>0</v>
      </c>
      <c r="AC31" s="38">
        <v>0</v>
      </c>
      <c r="AD31" s="38">
        <v>0</v>
      </c>
      <c r="AE31" s="38">
        <v>0</v>
      </c>
      <c r="AF31" s="38"/>
      <c r="AG31" s="37">
        <f t="shared" si="9"/>
        <v>0</v>
      </c>
      <c r="AH31" s="36">
        <f t="shared" si="5"/>
        <v>5475</v>
      </c>
      <c r="AI31" s="171">
        <f t="shared" si="6"/>
        <v>5475</v>
      </c>
    </row>
    <row r="32" spans="2:35" ht="14.25">
      <c r="B32" s="87"/>
      <c r="C32" s="85"/>
      <c r="D32" s="13">
        <v>27201</v>
      </c>
      <c r="E32" s="5" t="s">
        <v>110</v>
      </c>
      <c r="F32" s="28">
        <v>9400</v>
      </c>
      <c r="G32" s="28"/>
      <c r="H32" s="28"/>
      <c r="I32" s="156">
        <f t="shared" si="2"/>
        <v>9400</v>
      </c>
      <c r="J32" s="156"/>
      <c r="K32" s="156">
        <f t="shared" si="3"/>
        <v>9400</v>
      </c>
      <c r="L32" s="156"/>
      <c r="M32" s="156">
        <v>9400</v>
      </c>
      <c r="N32" s="156"/>
      <c r="O32" s="156"/>
      <c r="P32" s="156">
        <f t="shared" si="4"/>
        <v>9400</v>
      </c>
      <c r="Q32" s="156"/>
      <c r="R32" s="156"/>
      <c r="S32" s="156">
        <f t="shared" si="8"/>
        <v>9400</v>
      </c>
      <c r="T32" s="156">
        <v>9400</v>
      </c>
      <c r="U32" s="37"/>
      <c r="V32" s="37">
        <v>0</v>
      </c>
      <c r="W32" s="37">
        <v>0</v>
      </c>
      <c r="X32" s="37">
        <v>0</v>
      </c>
      <c r="Y32" s="37"/>
      <c r="Z32" s="37"/>
      <c r="AA32" s="37">
        <v>3489.14</v>
      </c>
      <c r="AB32" s="37" t="s">
        <v>42</v>
      </c>
      <c r="AC32" s="37">
        <v>1983.6</v>
      </c>
      <c r="AD32" s="37">
        <v>0</v>
      </c>
      <c r="AE32" s="37">
        <v>0</v>
      </c>
      <c r="AF32" s="37"/>
      <c r="AG32" s="37">
        <f t="shared" si="9"/>
        <v>5472.74</v>
      </c>
      <c r="AH32" s="36">
        <f t="shared" si="5"/>
        <v>3927.26</v>
      </c>
      <c r="AI32" s="171">
        <f t="shared" si="6"/>
        <v>3927.26</v>
      </c>
    </row>
    <row r="33" spans="2:35" ht="14.25">
      <c r="B33" s="87"/>
      <c r="C33" s="85"/>
      <c r="D33" s="13">
        <v>29201</v>
      </c>
      <c r="E33" s="5" t="s">
        <v>22</v>
      </c>
      <c r="F33" s="28">
        <v>13000</v>
      </c>
      <c r="G33" s="28"/>
      <c r="H33" s="28"/>
      <c r="I33" s="156">
        <f t="shared" si="2"/>
        <v>13000</v>
      </c>
      <c r="J33" s="156"/>
      <c r="K33" s="156">
        <f t="shared" si="3"/>
        <v>13000</v>
      </c>
      <c r="L33" s="156"/>
      <c r="M33" s="156">
        <v>13000</v>
      </c>
      <c r="N33" s="156"/>
      <c r="O33" s="156"/>
      <c r="P33" s="156">
        <f t="shared" si="4"/>
        <v>13000</v>
      </c>
      <c r="Q33" s="156"/>
      <c r="R33" s="156"/>
      <c r="S33" s="156">
        <f t="shared" si="8"/>
        <v>13000</v>
      </c>
      <c r="T33" s="156">
        <v>13000</v>
      </c>
      <c r="U33" s="37"/>
      <c r="V33" s="37">
        <v>216.26</v>
      </c>
      <c r="W33" s="37">
        <v>428.04</v>
      </c>
      <c r="X33" s="37">
        <v>225.16</v>
      </c>
      <c r="Y33" s="37">
        <v>3696.26</v>
      </c>
      <c r="Z33" s="37">
        <v>185.47</v>
      </c>
      <c r="AA33" s="37"/>
      <c r="AB33" s="37"/>
      <c r="AC33" s="37">
        <v>6865.46</v>
      </c>
      <c r="AD33" s="37">
        <v>0</v>
      </c>
      <c r="AE33" s="37">
        <v>0</v>
      </c>
      <c r="AF33" s="37"/>
      <c r="AG33" s="37">
        <f t="shared" si="9"/>
        <v>11616.650000000001</v>
      </c>
      <c r="AH33" s="36">
        <f t="shared" si="5"/>
        <v>1383.3499999999985</v>
      </c>
      <c r="AI33" s="171">
        <f t="shared" si="6"/>
        <v>1383.3499999999985</v>
      </c>
    </row>
    <row r="34" spans="1:35" ht="28.5">
      <c r="A34" s="1"/>
      <c r="B34" s="87"/>
      <c r="C34" s="85"/>
      <c r="D34" s="13">
        <v>29301</v>
      </c>
      <c r="E34" s="5" t="s">
        <v>23</v>
      </c>
      <c r="F34" s="28">
        <v>6000</v>
      </c>
      <c r="G34" s="28"/>
      <c r="H34" s="28"/>
      <c r="I34" s="156">
        <f t="shared" si="2"/>
        <v>6000</v>
      </c>
      <c r="J34" s="156"/>
      <c r="K34" s="156">
        <f t="shared" si="3"/>
        <v>6000</v>
      </c>
      <c r="L34" s="156"/>
      <c r="M34" s="156">
        <v>6000</v>
      </c>
      <c r="N34" s="156"/>
      <c r="O34" s="156"/>
      <c r="P34" s="156">
        <f t="shared" si="4"/>
        <v>6000</v>
      </c>
      <c r="Q34" s="156"/>
      <c r="R34" s="156"/>
      <c r="S34" s="156">
        <f t="shared" si="8"/>
        <v>6000</v>
      </c>
      <c r="T34" s="156">
        <v>6000</v>
      </c>
      <c r="U34" s="37"/>
      <c r="V34" s="37">
        <v>0</v>
      </c>
      <c r="W34" s="37">
        <v>0</v>
      </c>
      <c r="X34" s="37">
        <v>0</v>
      </c>
      <c r="Y34" s="37"/>
      <c r="Z34" s="37"/>
      <c r="AA34" s="37"/>
      <c r="AB34" s="37">
        <v>0</v>
      </c>
      <c r="AC34" s="37">
        <v>0</v>
      </c>
      <c r="AD34" s="37">
        <v>0</v>
      </c>
      <c r="AE34" s="37">
        <v>0</v>
      </c>
      <c r="AF34" s="37"/>
      <c r="AG34" s="37">
        <f t="shared" si="9"/>
        <v>0</v>
      </c>
      <c r="AH34" s="36">
        <f t="shared" si="5"/>
        <v>6000</v>
      </c>
      <c r="AI34" s="171">
        <f t="shared" si="6"/>
        <v>6000</v>
      </c>
    </row>
    <row r="35" spans="1:35" ht="28.5">
      <c r="A35" s="1"/>
      <c r="B35" s="87"/>
      <c r="C35" s="85"/>
      <c r="D35" s="15">
        <v>29401</v>
      </c>
      <c r="E35" s="7" t="s">
        <v>74</v>
      </c>
      <c r="F35" s="30">
        <v>85000</v>
      </c>
      <c r="G35" s="28"/>
      <c r="H35" s="28"/>
      <c r="I35" s="156">
        <f t="shared" si="2"/>
        <v>85000</v>
      </c>
      <c r="J35" s="156"/>
      <c r="K35" s="156">
        <f t="shared" si="3"/>
        <v>85000</v>
      </c>
      <c r="L35" s="156"/>
      <c r="M35" s="156">
        <v>85000</v>
      </c>
      <c r="N35" s="156"/>
      <c r="O35" s="156"/>
      <c r="P35" s="156">
        <f t="shared" si="4"/>
        <v>85000</v>
      </c>
      <c r="Q35" s="156"/>
      <c r="R35" s="156"/>
      <c r="S35" s="156">
        <f t="shared" si="8"/>
        <v>85000</v>
      </c>
      <c r="T35" s="156">
        <v>85000</v>
      </c>
      <c r="U35" s="38"/>
      <c r="V35" s="38">
        <v>0</v>
      </c>
      <c r="W35" s="38">
        <v>0</v>
      </c>
      <c r="X35" s="38">
        <v>0</v>
      </c>
      <c r="Y35" s="38"/>
      <c r="Z35" s="38">
        <v>70042.6</v>
      </c>
      <c r="AA35" s="38"/>
      <c r="AB35" s="38">
        <v>0</v>
      </c>
      <c r="AC35" s="38">
        <v>0</v>
      </c>
      <c r="AD35" s="38">
        <v>0</v>
      </c>
      <c r="AE35" s="38">
        <v>0</v>
      </c>
      <c r="AF35" s="38"/>
      <c r="AG35" s="38">
        <f t="shared" si="9"/>
        <v>70042.6</v>
      </c>
      <c r="AH35" s="36">
        <f t="shared" si="5"/>
        <v>14957.399999999994</v>
      </c>
      <c r="AI35" s="171">
        <f t="shared" si="6"/>
        <v>14957.399999999994</v>
      </c>
    </row>
    <row r="36" spans="1:35" ht="28.5">
      <c r="A36" s="1"/>
      <c r="B36" s="87"/>
      <c r="C36" s="85"/>
      <c r="D36" s="13">
        <v>29601</v>
      </c>
      <c r="E36" s="5" t="s">
        <v>24</v>
      </c>
      <c r="F36" s="28">
        <v>190000</v>
      </c>
      <c r="G36" s="28"/>
      <c r="H36" s="28"/>
      <c r="I36" s="156">
        <f t="shared" si="2"/>
        <v>190000</v>
      </c>
      <c r="J36" s="156"/>
      <c r="K36" s="156">
        <f t="shared" si="3"/>
        <v>190000</v>
      </c>
      <c r="L36" s="156"/>
      <c r="M36" s="156">
        <v>190000</v>
      </c>
      <c r="N36" s="156"/>
      <c r="O36" s="156"/>
      <c r="P36" s="156">
        <f t="shared" si="4"/>
        <v>190000</v>
      </c>
      <c r="Q36" s="156"/>
      <c r="R36" s="156"/>
      <c r="S36" s="156">
        <f t="shared" si="8"/>
        <v>190000</v>
      </c>
      <c r="T36" s="156">
        <v>190000</v>
      </c>
      <c r="U36" s="37"/>
      <c r="V36" s="37">
        <v>0</v>
      </c>
      <c r="W36" s="37"/>
      <c r="X36" s="37">
        <v>0</v>
      </c>
      <c r="Y36" s="37"/>
      <c r="Z36" s="37"/>
      <c r="AA36" s="37"/>
      <c r="AB36" s="37">
        <v>1451.55</v>
      </c>
      <c r="AC36" s="37">
        <v>179022.77</v>
      </c>
      <c r="AD36" s="37">
        <v>2999.99</v>
      </c>
      <c r="AE36" s="37">
        <v>0</v>
      </c>
      <c r="AF36" s="37"/>
      <c r="AG36" s="37">
        <f t="shared" si="9"/>
        <v>183474.30999999997</v>
      </c>
      <c r="AH36" s="36">
        <f t="shared" si="5"/>
        <v>6525.690000000031</v>
      </c>
      <c r="AI36" s="171">
        <f t="shared" si="6"/>
        <v>6525.690000000031</v>
      </c>
    </row>
    <row r="37" spans="2:35" s="10" customFormat="1" ht="15">
      <c r="B37" s="95"/>
      <c r="C37" s="96"/>
      <c r="D37" s="16"/>
      <c r="E37" s="12" t="s">
        <v>89</v>
      </c>
      <c r="F37" s="31">
        <f>SUM(F25:F36)</f>
        <v>3620185</v>
      </c>
      <c r="G37" s="31">
        <f aca="true" t="shared" si="10" ref="G37:AI37">SUM(G25:G36)</f>
        <v>13000</v>
      </c>
      <c r="H37" s="31">
        <f t="shared" si="10"/>
        <v>0</v>
      </c>
      <c r="I37" s="31">
        <f t="shared" si="10"/>
        <v>3633185</v>
      </c>
      <c r="J37" s="31">
        <f t="shared" si="10"/>
        <v>0</v>
      </c>
      <c r="K37" s="31">
        <f t="shared" si="10"/>
        <v>3633185</v>
      </c>
      <c r="L37" s="31">
        <f t="shared" si="10"/>
        <v>0</v>
      </c>
      <c r="M37" s="31">
        <f t="shared" si="10"/>
        <v>3633185</v>
      </c>
      <c r="N37" s="31">
        <f t="shared" si="10"/>
        <v>0</v>
      </c>
      <c r="O37" s="31">
        <f t="shared" si="10"/>
        <v>0</v>
      </c>
      <c r="P37" s="31">
        <f t="shared" si="10"/>
        <v>3633185</v>
      </c>
      <c r="Q37" s="31">
        <f t="shared" si="10"/>
        <v>0</v>
      </c>
      <c r="R37" s="31">
        <f t="shared" si="10"/>
        <v>0</v>
      </c>
      <c r="S37" s="31">
        <f t="shared" si="10"/>
        <v>3633185</v>
      </c>
      <c r="T37" s="31">
        <f t="shared" si="10"/>
        <v>3633185</v>
      </c>
      <c r="U37" s="31">
        <f t="shared" si="10"/>
        <v>0</v>
      </c>
      <c r="V37" s="31">
        <f t="shared" si="10"/>
        <v>122286.04</v>
      </c>
      <c r="W37" s="31">
        <f t="shared" si="10"/>
        <v>83804.37999999999</v>
      </c>
      <c r="X37" s="31">
        <f t="shared" si="10"/>
        <v>166967.26</v>
      </c>
      <c r="Y37" s="31">
        <f t="shared" si="10"/>
        <v>270750.27999999997</v>
      </c>
      <c r="Z37" s="31">
        <f t="shared" si="10"/>
        <v>440960.26</v>
      </c>
      <c r="AA37" s="31">
        <f t="shared" si="10"/>
        <v>1217049.79</v>
      </c>
      <c r="AB37" s="31">
        <f t="shared" si="10"/>
        <v>134818.78</v>
      </c>
      <c r="AC37" s="31">
        <f t="shared" si="10"/>
        <v>420453.52999999997</v>
      </c>
      <c r="AD37" s="31">
        <f t="shared" si="10"/>
        <v>305613.92</v>
      </c>
      <c r="AE37" s="31">
        <f t="shared" si="10"/>
        <v>256054.13</v>
      </c>
      <c r="AF37" s="31">
        <f t="shared" si="10"/>
        <v>14064.63</v>
      </c>
      <c r="AG37" s="31">
        <f t="shared" si="10"/>
        <v>3432823.0000000005</v>
      </c>
      <c r="AH37" s="31">
        <f t="shared" si="10"/>
        <v>200362.00000000003</v>
      </c>
      <c r="AI37" s="109">
        <f t="shared" si="10"/>
        <v>200362.00000000003</v>
      </c>
    </row>
    <row r="38" spans="1:35" ht="14.25">
      <c r="A38" s="1"/>
      <c r="B38" s="87"/>
      <c r="C38" s="85"/>
      <c r="D38" s="14">
        <v>31101</v>
      </c>
      <c r="E38" s="5" t="s">
        <v>25</v>
      </c>
      <c r="F38" s="28">
        <v>930806.42</v>
      </c>
      <c r="G38" s="28"/>
      <c r="H38" s="28"/>
      <c r="I38" s="156">
        <f t="shared" si="2"/>
        <v>930806.42</v>
      </c>
      <c r="J38" s="156"/>
      <c r="K38" s="156">
        <f t="shared" si="3"/>
        <v>930806.42</v>
      </c>
      <c r="L38" s="156"/>
      <c r="M38" s="156">
        <v>930806.42</v>
      </c>
      <c r="N38" s="156"/>
      <c r="O38" s="156"/>
      <c r="P38" s="156">
        <f t="shared" si="4"/>
        <v>930806.42</v>
      </c>
      <c r="Q38" s="156"/>
      <c r="R38" s="156"/>
      <c r="S38" s="156">
        <f aca="true" t="shared" si="11" ref="S38:S58">SUM(P38:R38)</f>
        <v>930806.42</v>
      </c>
      <c r="T38" s="156">
        <v>930806.4199999998</v>
      </c>
      <c r="U38" s="37">
        <v>11085.09</v>
      </c>
      <c r="V38" s="37">
        <v>7513.24</v>
      </c>
      <c r="W38" s="37">
        <v>19676</v>
      </c>
      <c r="X38" s="37">
        <v>48675</v>
      </c>
      <c r="Y38" s="38">
        <v>59635</v>
      </c>
      <c r="Z38" s="37">
        <v>35643</v>
      </c>
      <c r="AA38" s="37">
        <v>67026</v>
      </c>
      <c r="AB38" s="37">
        <v>81243</v>
      </c>
      <c r="AC38" s="37">
        <v>63853.27</v>
      </c>
      <c r="AD38" s="37">
        <v>86997</v>
      </c>
      <c r="AE38" s="37">
        <v>291911.45</v>
      </c>
      <c r="AF38" s="37">
        <v>1498</v>
      </c>
      <c r="AG38" s="37">
        <f aca="true" t="shared" si="12" ref="AG38:AG58">SUM(U38:AF38)</f>
        <v>774756.05</v>
      </c>
      <c r="AH38" s="36">
        <f t="shared" si="5"/>
        <v>156050.36999999976</v>
      </c>
      <c r="AI38" s="171">
        <f t="shared" si="6"/>
        <v>156050.37</v>
      </c>
    </row>
    <row r="39" spans="1:35" ht="14.25">
      <c r="A39" s="1"/>
      <c r="B39" s="87"/>
      <c r="C39" s="85"/>
      <c r="D39" s="14">
        <v>31301</v>
      </c>
      <c r="E39" s="5" t="s">
        <v>149</v>
      </c>
      <c r="F39" s="28">
        <v>188096.83</v>
      </c>
      <c r="G39" s="28"/>
      <c r="H39" s="28"/>
      <c r="I39" s="156">
        <f t="shared" si="2"/>
        <v>188096.83</v>
      </c>
      <c r="J39" s="156"/>
      <c r="K39" s="156">
        <f t="shared" si="3"/>
        <v>188096.83</v>
      </c>
      <c r="L39" s="156"/>
      <c r="M39" s="156">
        <v>188096.83</v>
      </c>
      <c r="N39" s="156"/>
      <c r="O39" s="156"/>
      <c r="P39" s="156">
        <f t="shared" si="4"/>
        <v>188096.83</v>
      </c>
      <c r="Q39" s="156"/>
      <c r="R39" s="156"/>
      <c r="S39" s="156">
        <f t="shared" si="11"/>
        <v>188096.83</v>
      </c>
      <c r="T39" s="156">
        <v>188096.83</v>
      </c>
      <c r="U39" s="37"/>
      <c r="V39" s="37">
        <v>3391.55</v>
      </c>
      <c r="W39" s="37">
        <v>7093.37</v>
      </c>
      <c r="X39" s="37">
        <v>5265.5</v>
      </c>
      <c r="Y39" s="38">
        <v>5559.16</v>
      </c>
      <c r="Z39" s="37">
        <v>18862.25</v>
      </c>
      <c r="AA39" s="37">
        <v>10159.3</v>
      </c>
      <c r="AB39" s="37">
        <v>6533.01</v>
      </c>
      <c r="AC39" s="37">
        <v>8127.83</v>
      </c>
      <c r="AD39" s="37">
        <v>7840.88</v>
      </c>
      <c r="AE39" s="37">
        <v>36550.29</v>
      </c>
      <c r="AF39" s="37">
        <v>0</v>
      </c>
      <c r="AG39" s="37">
        <f t="shared" si="12"/>
        <v>109383.14000000001</v>
      </c>
      <c r="AH39" s="36">
        <f t="shared" si="5"/>
        <v>78713.68999999997</v>
      </c>
      <c r="AI39" s="171">
        <f t="shared" si="6"/>
        <v>78713.68999999997</v>
      </c>
    </row>
    <row r="40" spans="1:35" ht="14.25">
      <c r="A40" s="1"/>
      <c r="B40" s="87"/>
      <c r="C40" s="85"/>
      <c r="D40" s="17">
        <v>31401</v>
      </c>
      <c r="E40" s="5" t="s">
        <v>26</v>
      </c>
      <c r="F40" s="28">
        <v>1400000</v>
      </c>
      <c r="G40" s="28"/>
      <c r="H40" s="28"/>
      <c r="I40" s="156">
        <f t="shared" si="2"/>
        <v>1400000</v>
      </c>
      <c r="J40" s="156"/>
      <c r="K40" s="156">
        <f t="shared" si="3"/>
        <v>1400000</v>
      </c>
      <c r="L40" s="156"/>
      <c r="M40" s="156">
        <v>1400000</v>
      </c>
      <c r="N40" s="156"/>
      <c r="O40" s="156"/>
      <c r="P40" s="156">
        <f t="shared" si="4"/>
        <v>1400000</v>
      </c>
      <c r="Q40" s="156"/>
      <c r="R40" s="156"/>
      <c r="S40" s="156">
        <f t="shared" si="11"/>
        <v>1400000</v>
      </c>
      <c r="T40" s="156">
        <v>1399999.9999999998</v>
      </c>
      <c r="U40" s="37"/>
      <c r="V40" s="37">
        <v>91936.94</v>
      </c>
      <c r="W40" s="37">
        <v>92369.87</v>
      </c>
      <c r="X40" s="37">
        <v>92123.35</v>
      </c>
      <c r="Y40" s="37">
        <v>93830.84</v>
      </c>
      <c r="Z40" s="37">
        <v>95820.23</v>
      </c>
      <c r="AA40" s="37">
        <v>93874.48</v>
      </c>
      <c r="AB40" s="37">
        <v>94887.81</v>
      </c>
      <c r="AC40" s="37">
        <v>87958.69</v>
      </c>
      <c r="AD40" s="37">
        <v>120259.11</v>
      </c>
      <c r="AE40" s="37">
        <v>184827.71</v>
      </c>
      <c r="AF40" s="37">
        <v>7768.46</v>
      </c>
      <c r="AG40" s="37">
        <f t="shared" si="12"/>
        <v>1055657.49</v>
      </c>
      <c r="AH40" s="36">
        <f t="shared" si="5"/>
        <v>344342.5099999998</v>
      </c>
      <c r="AI40" s="171">
        <f t="shared" si="6"/>
        <v>344342.51</v>
      </c>
    </row>
    <row r="41" spans="1:35" ht="28.5">
      <c r="A41" s="1"/>
      <c r="B41" s="87"/>
      <c r="C41" s="85"/>
      <c r="D41" s="15">
        <v>31701</v>
      </c>
      <c r="E41" s="7" t="s">
        <v>27</v>
      </c>
      <c r="F41" s="30">
        <v>84960</v>
      </c>
      <c r="G41" s="30"/>
      <c r="H41" s="30"/>
      <c r="I41" s="156">
        <f t="shared" si="2"/>
        <v>84960</v>
      </c>
      <c r="J41" s="156"/>
      <c r="K41" s="156">
        <f t="shared" si="3"/>
        <v>84960</v>
      </c>
      <c r="L41" s="156"/>
      <c r="M41" s="156">
        <v>84960</v>
      </c>
      <c r="N41" s="156"/>
      <c r="O41" s="156"/>
      <c r="P41" s="156">
        <f t="shared" si="4"/>
        <v>84960</v>
      </c>
      <c r="Q41" s="156"/>
      <c r="R41" s="156"/>
      <c r="S41" s="156">
        <f t="shared" si="11"/>
        <v>84960</v>
      </c>
      <c r="T41" s="156">
        <v>84960</v>
      </c>
      <c r="U41" s="37"/>
      <c r="V41" s="37">
        <v>6248</v>
      </c>
      <c r="W41" s="37">
        <v>6248</v>
      </c>
      <c r="X41" s="37">
        <v>6248</v>
      </c>
      <c r="Y41" s="37">
        <v>6648</v>
      </c>
      <c r="Z41" s="37">
        <v>6248</v>
      </c>
      <c r="AA41" s="37">
        <v>6248</v>
      </c>
      <c r="AB41" s="37">
        <v>6248</v>
      </c>
      <c r="AC41" s="37">
        <v>7247</v>
      </c>
      <c r="AD41" s="37">
        <v>11901</v>
      </c>
      <c r="AE41" s="37">
        <v>21676</v>
      </c>
      <c r="AF41" s="37">
        <v>-9280</v>
      </c>
      <c r="AG41" s="37">
        <f t="shared" si="12"/>
        <v>75680</v>
      </c>
      <c r="AH41" s="36">
        <f t="shared" si="5"/>
        <v>9280</v>
      </c>
      <c r="AI41" s="171">
        <f t="shared" si="6"/>
        <v>9280</v>
      </c>
    </row>
    <row r="42" spans="1:35" ht="14.25">
      <c r="A42" s="1"/>
      <c r="B42" s="87"/>
      <c r="C42" s="85"/>
      <c r="D42" s="15">
        <v>31801</v>
      </c>
      <c r="E42" s="7" t="s">
        <v>28</v>
      </c>
      <c r="F42" s="30">
        <v>83000</v>
      </c>
      <c r="G42" s="30"/>
      <c r="H42" s="30"/>
      <c r="I42" s="156">
        <f t="shared" si="2"/>
        <v>83000</v>
      </c>
      <c r="J42" s="156"/>
      <c r="K42" s="156">
        <f t="shared" si="3"/>
        <v>83000</v>
      </c>
      <c r="L42" s="156"/>
      <c r="M42" s="156">
        <v>83000</v>
      </c>
      <c r="N42" s="156"/>
      <c r="O42" s="156"/>
      <c r="P42" s="156">
        <f t="shared" si="4"/>
        <v>83000</v>
      </c>
      <c r="Q42" s="156"/>
      <c r="R42" s="156"/>
      <c r="S42" s="156">
        <f t="shared" si="11"/>
        <v>83000</v>
      </c>
      <c r="T42" s="156">
        <v>83000</v>
      </c>
      <c r="U42" s="37"/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300</v>
      </c>
      <c r="AF42" s="37">
        <v>0</v>
      </c>
      <c r="AG42" s="37">
        <f t="shared" si="12"/>
        <v>300</v>
      </c>
      <c r="AH42" s="36">
        <f t="shared" si="5"/>
        <v>82700</v>
      </c>
      <c r="AI42" s="171">
        <f t="shared" si="6"/>
        <v>82700</v>
      </c>
    </row>
    <row r="43" spans="1:35" ht="14.25">
      <c r="A43" s="1"/>
      <c r="B43" s="87"/>
      <c r="C43" s="85"/>
      <c r="D43" s="15">
        <v>32201</v>
      </c>
      <c r="E43" s="7" t="s">
        <v>29</v>
      </c>
      <c r="F43" s="30">
        <v>5113500</v>
      </c>
      <c r="G43" s="30"/>
      <c r="H43" s="30"/>
      <c r="I43" s="156">
        <f t="shared" si="2"/>
        <v>5113500</v>
      </c>
      <c r="J43" s="156"/>
      <c r="K43" s="156">
        <f t="shared" si="3"/>
        <v>5113500</v>
      </c>
      <c r="L43" s="156"/>
      <c r="M43" s="156">
        <v>5113500</v>
      </c>
      <c r="N43" s="156"/>
      <c r="O43" s="156"/>
      <c r="P43" s="156">
        <f t="shared" si="4"/>
        <v>5113500</v>
      </c>
      <c r="Q43" s="156"/>
      <c r="R43" s="156"/>
      <c r="S43" s="156">
        <f t="shared" si="11"/>
        <v>5113500</v>
      </c>
      <c r="T43" s="156">
        <v>5113499.999999999</v>
      </c>
      <c r="U43" s="37">
        <v>16434.24</v>
      </c>
      <c r="V43" s="37">
        <v>631825.59</v>
      </c>
      <c r="W43" s="37">
        <v>552159.01</v>
      </c>
      <c r="X43" s="37">
        <v>452597.7</v>
      </c>
      <c r="Y43" s="37">
        <v>441311.95</v>
      </c>
      <c r="Z43" s="37">
        <v>398846.65</v>
      </c>
      <c r="AA43" s="37">
        <v>428576.91</v>
      </c>
      <c r="AB43" s="37">
        <v>418227.86</v>
      </c>
      <c r="AC43" s="37">
        <v>431823.61</v>
      </c>
      <c r="AD43" s="37">
        <v>431263.56</v>
      </c>
      <c r="AE43" s="37">
        <v>840613.36</v>
      </c>
      <c r="AF43" s="37">
        <v>0</v>
      </c>
      <c r="AG43" s="37">
        <f t="shared" si="12"/>
        <v>5043680.4399999995</v>
      </c>
      <c r="AH43" s="36">
        <f t="shared" si="5"/>
        <v>69819.55999999959</v>
      </c>
      <c r="AI43" s="171">
        <f t="shared" si="6"/>
        <v>69819.56000000052</v>
      </c>
    </row>
    <row r="44" spans="1:35" ht="14.25">
      <c r="A44" s="1"/>
      <c r="B44" s="87"/>
      <c r="C44" s="85"/>
      <c r="D44" s="15">
        <v>32302</v>
      </c>
      <c r="E44" s="7" t="s">
        <v>30</v>
      </c>
      <c r="F44" s="30">
        <v>120000</v>
      </c>
      <c r="G44" s="30"/>
      <c r="H44" s="30"/>
      <c r="I44" s="156">
        <f t="shared" si="2"/>
        <v>120000</v>
      </c>
      <c r="J44" s="156"/>
      <c r="K44" s="156">
        <f t="shared" si="3"/>
        <v>120000</v>
      </c>
      <c r="L44" s="156"/>
      <c r="M44" s="156">
        <v>120000</v>
      </c>
      <c r="N44" s="156"/>
      <c r="O44" s="156"/>
      <c r="P44" s="156">
        <f t="shared" si="4"/>
        <v>120000</v>
      </c>
      <c r="Q44" s="156"/>
      <c r="R44" s="156"/>
      <c r="S44" s="156">
        <f t="shared" si="11"/>
        <v>120000</v>
      </c>
      <c r="T44" s="156">
        <v>120000</v>
      </c>
      <c r="U44" s="37"/>
      <c r="V44" s="37">
        <v>0</v>
      </c>
      <c r="W44" s="37">
        <v>2138.53</v>
      </c>
      <c r="X44" s="37">
        <v>5739.08</v>
      </c>
      <c r="Y44" s="37">
        <v>0</v>
      </c>
      <c r="Z44" s="37"/>
      <c r="AA44" s="37">
        <v>0</v>
      </c>
      <c r="AB44" s="37">
        <v>0</v>
      </c>
      <c r="AC44" s="37">
        <v>0</v>
      </c>
      <c r="AD44" s="37">
        <v>27123.17</v>
      </c>
      <c r="AE44" s="37">
        <f>8939.91+4716.61</f>
        <v>13656.52</v>
      </c>
      <c r="AF44" s="37">
        <v>0</v>
      </c>
      <c r="AG44" s="37">
        <f t="shared" si="12"/>
        <v>48657.3</v>
      </c>
      <c r="AH44" s="36">
        <f t="shared" si="5"/>
        <v>71342.7</v>
      </c>
      <c r="AI44" s="171">
        <f t="shared" si="6"/>
        <v>71342.7</v>
      </c>
    </row>
    <row r="45" spans="1:35" ht="57">
      <c r="A45" s="1"/>
      <c r="B45" s="87"/>
      <c r="C45" s="85"/>
      <c r="D45" s="15">
        <v>33603</v>
      </c>
      <c r="E45" s="35" t="s">
        <v>31</v>
      </c>
      <c r="F45" s="30">
        <v>10000</v>
      </c>
      <c r="G45" s="30">
        <v>10000</v>
      </c>
      <c r="H45" s="30" t="s">
        <v>42</v>
      </c>
      <c r="I45" s="156">
        <f t="shared" si="2"/>
        <v>20000</v>
      </c>
      <c r="J45" s="156"/>
      <c r="K45" s="156">
        <f t="shared" si="3"/>
        <v>20000</v>
      </c>
      <c r="L45" s="156"/>
      <c r="M45" s="156">
        <v>20000</v>
      </c>
      <c r="N45" s="156"/>
      <c r="O45" s="156"/>
      <c r="P45" s="156">
        <f t="shared" si="4"/>
        <v>20000</v>
      </c>
      <c r="Q45" s="156"/>
      <c r="R45" s="156"/>
      <c r="S45" s="156">
        <f t="shared" si="11"/>
        <v>20000</v>
      </c>
      <c r="T45" s="156">
        <v>20000</v>
      </c>
      <c r="U45" s="37"/>
      <c r="V45" s="37">
        <v>0</v>
      </c>
      <c r="W45" s="37">
        <v>0</v>
      </c>
      <c r="X45" s="37">
        <v>0</v>
      </c>
      <c r="Y45" s="37">
        <v>0</v>
      </c>
      <c r="Z45" s="37">
        <v>6960</v>
      </c>
      <c r="AA45" s="37">
        <v>2923.2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f t="shared" si="12"/>
        <v>9883.2</v>
      </c>
      <c r="AH45" s="36">
        <f t="shared" si="5"/>
        <v>10116.8</v>
      </c>
      <c r="AI45" s="171">
        <f t="shared" si="6"/>
        <v>10116.8</v>
      </c>
    </row>
    <row r="46" spans="1:35" ht="42.75">
      <c r="A46" s="1"/>
      <c r="B46" s="87"/>
      <c r="C46" s="85"/>
      <c r="D46" s="15">
        <v>33604</v>
      </c>
      <c r="E46" s="35" t="s">
        <v>32</v>
      </c>
      <c r="F46" s="30">
        <v>1700000</v>
      </c>
      <c r="G46" s="30"/>
      <c r="H46" s="30"/>
      <c r="I46" s="156">
        <f t="shared" si="2"/>
        <v>1700000</v>
      </c>
      <c r="J46" s="156"/>
      <c r="K46" s="156">
        <f t="shared" si="3"/>
        <v>1700000</v>
      </c>
      <c r="L46" s="156"/>
      <c r="M46" s="156">
        <v>1700000</v>
      </c>
      <c r="N46" s="156"/>
      <c r="O46" s="155">
        <v>-546000</v>
      </c>
      <c r="P46" s="156">
        <f t="shared" si="4"/>
        <v>1154000</v>
      </c>
      <c r="Q46" s="156"/>
      <c r="R46" s="156"/>
      <c r="S46" s="156">
        <f t="shared" si="11"/>
        <v>1154000</v>
      </c>
      <c r="T46" s="156">
        <v>1154000</v>
      </c>
      <c r="U46" s="37"/>
      <c r="V46" s="37">
        <v>0</v>
      </c>
      <c r="W46" s="37">
        <v>110959.8</v>
      </c>
      <c r="X46" s="37">
        <v>0</v>
      </c>
      <c r="Y46" s="37">
        <v>11700</v>
      </c>
      <c r="Z46" s="37">
        <v>11503.49</v>
      </c>
      <c r="AA46" s="37">
        <v>6532.63</v>
      </c>
      <c r="AB46" s="37">
        <v>1010928.4</v>
      </c>
      <c r="AC46" s="37">
        <v>1292.24</v>
      </c>
      <c r="AD46" s="37">
        <v>0</v>
      </c>
      <c r="AE46" s="37">
        <v>870</v>
      </c>
      <c r="AF46" s="37">
        <v>0</v>
      </c>
      <c r="AG46" s="37">
        <f t="shared" si="12"/>
        <v>1153786.56</v>
      </c>
      <c r="AH46" s="36">
        <f t="shared" si="5"/>
        <v>213.43999999994412</v>
      </c>
      <c r="AI46" s="171">
        <f t="shared" si="6"/>
        <v>213.43999999994412</v>
      </c>
    </row>
    <row r="47" spans="1:35" ht="18.75" customHeight="1">
      <c r="A47" s="1"/>
      <c r="B47" s="87"/>
      <c r="C47" s="85"/>
      <c r="D47" s="15">
        <v>34701</v>
      </c>
      <c r="E47" s="7" t="s">
        <v>33</v>
      </c>
      <c r="F47" s="30">
        <v>27000</v>
      </c>
      <c r="G47" s="30"/>
      <c r="H47" s="30"/>
      <c r="I47" s="156">
        <f t="shared" si="2"/>
        <v>27000</v>
      </c>
      <c r="J47" s="156"/>
      <c r="K47" s="156">
        <f t="shared" si="3"/>
        <v>27000</v>
      </c>
      <c r="L47" s="156"/>
      <c r="M47" s="156">
        <v>27000</v>
      </c>
      <c r="N47" s="156"/>
      <c r="O47" s="155"/>
      <c r="P47" s="156">
        <f t="shared" si="4"/>
        <v>27000</v>
      </c>
      <c r="Q47" s="156"/>
      <c r="R47" s="156"/>
      <c r="S47" s="156">
        <f t="shared" si="11"/>
        <v>27000</v>
      </c>
      <c r="T47" s="156">
        <v>27000</v>
      </c>
      <c r="U47" s="37"/>
      <c r="V47" s="37">
        <v>0</v>
      </c>
      <c r="W47" s="37">
        <v>0</v>
      </c>
      <c r="X47" s="37">
        <v>0</v>
      </c>
      <c r="Y47" s="37">
        <v>0</v>
      </c>
      <c r="Z47" s="37"/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f t="shared" si="12"/>
        <v>0</v>
      </c>
      <c r="AH47" s="36">
        <f t="shared" si="5"/>
        <v>27000</v>
      </c>
      <c r="AI47" s="171">
        <f t="shared" si="6"/>
        <v>27000</v>
      </c>
    </row>
    <row r="48" spans="1:35" ht="28.5">
      <c r="A48" s="1"/>
      <c r="B48" s="87"/>
      <c r="C48" s="85"/>
      <c r="D48" s="15">
        <v>35101</v>
      </c>
      <c r="E48" s="7" t="s">
        <v>75</v>
      </c>
      <c r="F48" s="30">
        <v>400000</v>
      </c>
      <c r="G48" s="30"/>
      <c r="H48" s="30"/>
      <c r="I48" s="156">
        <f t="shared" si="2"/>
        <v>400000</v>
      </c>
      <c r="J48" s="156"/>
      <c r="K48" s="156">
        <f t="shared" si="3"/>
        <v>400000</v>
      </c>
      <c r="L48" s="156"/>
      <c r="M48" s="156">
        <v>400000</v>
      </c>
      <c r="N48" s="156"/>
      <c r="O48" s="155">
        <v>-354000</v>
      </c>
      <c r="P48" s="156">
        <f t="shared" si="4"/>
        <v>46000</v>
      </c>
      <c r="Q48" s="156"/>
      <c r="R48" s="156"/>
      <c r="S48" s="156">
        <f t="shared" si="11"/>
        <v>46000</v>
      </c>
      <c r="T48" s="156">
        <v>46000</v>
      </c>
      <c r="U48" s="37"/>
      <c r="V48" s="37">
        <v>0</v>
      </c>
      <c r="W48" s="37">
        <v>0</v>
      </c>
      <c r="X48" s="37">
        <v>0</v>
      </c>
      <c r="Y48" s="37">
        <v>8700</v>
      </c>
      <c r="Z48" s="37"/>
      <c r="AA48" s="37">
        <v>11999.04</v>
      </c>
      <c r="AB48" s="37">
        <v>1856</v>
      </c>
      <c r="AC48" s="37">
        <v>0</v>
      </c>
      <c r="AD48" s="37">
        <v>6771.97</v>
      </c>
      <c r="AE48" s="37">
        <v>4433.34</v>
      </c>
      <c r="AF48" s="37">
        <v>11959.6</v>
      </c>
      <c r="AG48" s="37">
        <f t="shared" si="12"/>
        <v>45719.950000000004</v>
      </c>
      <c r="AH48" s="36">
        <f t="shared" si="5"/>
        <v>280.04999999999563</v>
      </c>
      <c r="AI48" s="171">
        <f t="shared" si="6"/>
        <v>280.04999999999563</v>
      </c>
    </row>
    <row r="49" spans="1:35" ht="28.5">
      <c r="A49" s="1"/>
      <c r="B49" s="87"/>
      <c r="C49" s="85"/>
      <c r="D49" s="15">
        <v>35201</v>
      </c>
      <c r="E49" s="7" t="s">
        <v>76</v>
      </c>
      <c r="F49" s="30">
        <v>21000</v>
      </c>
      <c r="G49" s="30"/>
      <c r="H49" s="30"/>
      <c r="I49" s="156">
        <f t="shared" si="2"/>
        <v>21000</v>
      </c>
      <c r="J49" s="156"/>
      <c r="K49" s="156">
        <f t="shared" si="3"/>
        <v>21000</v>
      </c>
      <c r="L49" s="156"/>
      <c r="M49" s="156">
        <v>21000</v>
      </c>
      <c r="N49" s="156"/>
      <c r="O49" s="155"/>
      <c r="P49" s="156">
        <f t="shared" si="4"/>
        <v>21000</v>
      </c>
      <c r="Q49" s="156"/>
      <c r="R49" s="156"/>
      <c r="S49" s="156">
        <f t="shared" si="11"/>
        <v>21000</v>
      </c>
      <c r="T49" s="156">
        <v>21000</v>
      </c>
      <c r="U49" s="37"/>
      <c r="V49" s="37">
        <v>0</v>
      </c>
      <c r="W49" s="37">
        <v>0</v>
      </c>
      <c r="X49" s="37">
        <v>0</v>
      </c>
      <c r="Y49" s="37">
        <v>604.96</v>
      </c>
      <c r="Z49" s="37">
        <v>3248</v>
      </c>
      <c r="AA49" s="37">
        <v>522</v>
      </c>
      <c r="AB49" s="37">
        <v>0</v>
      </c>
      <c r="AC49" s="37">
        <v>0</v>
      </c>
      <c r="AD49" s="37">
        <v>1465.56</v>
      </c>
      <c r="AE49" s="37">
        <f>200+1032.4</f>
        <v>1232.4</v>
      </c>
      <c r="AF49" s="37">
        <v>0</v>
      </c>
      <c r="AG49" s="37">
        <f t="shared" si="12"/>
        <v>7072.92</v>
      </c>
      <c r="AH49" s="36">
        <f t="shared" si="5"/>
        <v>13927.08</v>
      </c>
      <c r="AI49" s="171">
        <f t="shared" si="6"/>
        <v>13927.08</v>
      </c>
    </row>
    <row r="50" spans="2:35" ht="20.25" customHeight="1">
      <c r="B50" s="87"/>
      <c r="C50" s="85"/>
      <c r="D50" s="15">
        <v>35301</v>
      </c>
      <c r="E50" s="7" t="s">
        <v>85</v>
      </c>
      <c r="F50" s="30">
        <v>18000</v>
      </c>
      <c r="G50" s="30"/>
      <c r="H50" s="30"/>
      <c r="I50" s="156">
        <f t="shared" si="2"/>
        <v>18000</v>
      </c>
      <c r="J50" s="156"/>
      <c r="K50" s="156">
        <f t="shared" si="3"/>
        <v>18000</v>
      </c>
      <c r="L50" s="156"/>
      <c r="M50" s="156">
        <v>18000</v>
      </c>
      <c r="N50" s="156"/>
      <c r="O50" s="155"/>
      <c r="P50" s="156">
        <f t="shared" si="4"/>
        <v>18000</v>
      </c>
      <c r="Q50" s="156"/>
      <c r="R50" s="156"/>
      <c r="S50" s="156">
        <f t="shared" si="11"/>
        <v>18000</v>
      </c>
      <c r="T50" s="156">
        <v>18000</v>
      </c>
      <c r="U50" s="37"/>
      <c r="V50" s="37">
        <v>0</v>
      </c>
      <c r="W50" s="37">
        <v>0</v>
      </c>
      <c r="X50" s="37">
        <v>7099.2</v>
      </c>
      <c r="Y50" s="37">
        <v>0</v>
      </c>
      <c r="Z50" s="37"/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f t="shared" si="12"/>
        <v>7099.2</v>
      </c>
      <c r="AH50" s="36">
        <f t="shared" si="5"/>
        <v>10900.8</v>
      </c>
      <c r="AI50" s="171">
        <f t="shared" si="6"/>
        <v>10900.8</v>
      </c>
    </row>
    <row r="51" spans="2:35" ht="28.5">
      <c r="B51" s="87"/>
      <c r="C51" s="85"/>
      <c r="D51" s="15">
        <v>35501</v>
      </c>
      <c r="E51" s="35" t="s">
        <v>34</v>
      </c>
      <c r="F51" s="30">
        <v>700000</v>
      </c>
      <c r="G51" s="30"/>
      <c r="H51" s="30"/>
      <c r="I51" s="156">
        <f t="shared" si="2"/>
        <v>700000</v>
      </c>
      <c r="J51" s="156"/>
      <c r="K51" s="156">
        <f t="shared" si="3"/>
        <v>700000</v>
      </c>
      <c r="L51" s="156"/>
      <c r="M51" s="156">
        <v>700000</v>
      </c>
      <c r="N51" s="156"/>
      <c r="O51" s="155"/>
      <c r="P51" s="156">
        <f t="shared" si="4"/>
        <v>700000</v>
      </c>
      <c r="Q51" s="156"/>
      <c r="R51" s="156"/>
      <c r="S51" s="156">
        <f t="shared" si="11"/>
        <v>700000</v>
      </c>
      <c r="T51" s="156">
        <v>700000</v>
      </c>
      <c r="U51" s="37"/>
      <c r="V51" s="37">
        <v>0</v>
      </c>
      <c r="W51" s="37">
        <v>16624.2</v>
      </c>
      <c r="X51" s="37">
        <v>30812.64</v>
      </c>
      <c r="Y51" s="37">
        <v>24305.8</v>
      </c>
      <c r="Z51" s="37">
        <v>8866.96</v>
      </c>
      <c r="AA51" s="37">
        <v>158807.27</v>
      </c>
      <c r="AB51" s="37">
        <v>33245.22</v>
      </c>
      <c r="AC51" s="37">
        <v>9471.9</v>
      </c>
      <c r="AD51" s="37">
        <v>15970.8</v>
      </c>
      <c r="AE51" s="37">
        <v>60143.75</v>
      </c>
      <c r="AF51" s="37">
        <v>0</v>
      </c>
      <c r="AG51" s="37">
        <f t="shared" si="12"/>
        <v>358248.54</v>
      </c>
      <c r="AH51" s="36">
        <f t="shared" si="5"/>
        <v>341751.46</v>
      </c>
      <c r="AI51" s="171">
        <f t="shared" si="6"/>
        <v>341751.46</v>
      </c>
    </row>
    <row r="52" spans="2:35" ht="20.25" customHeight="1">
      <c r="B52" s="87"/>
      <c r="C52" s="85"/>
      <c r="D52" s="15">
        <v>35901</v>
      </c>
      <c r="E52" s="7" t="s">
        <v>35</v>
      </c>
      <c r="F52" s="30">
        <v>50000</v>
      </c>
      <c r="G52" s="30"/>
      <c r="H52" s="30"/>
      <c r="I52" s="156">
        <f t="shared" si="2"/>
        <v>50000</v>
      </c>
      <c r="J52" s="156"/>
      <c r="K52" s="156">
        <f t="shared" si="3"/>
        <v>50000</v>
      </c>
      <c r="L52" s="156"/>
      <c r="M52" s="156">
        <v>50000</v>
      </c>
      <c r="N52" s="156"/>
      <c r="O52" s="155"/>
      <c r="P52" s="156">
        <f t="shared" si="4"/>
        <v>50000</v>
      </c>
      <c r="Q52" s="156"/>
      <c r="R52" s="156"/>
      <c r="S52" s="156">
        <f t="shared" si="11"/>
        <v>50000</v>
      </c>
      <c r="T52" s="156">
        <v>50000</v>
      </c>
      <c r="U52" s="37"/>
      <c r="V52" s="37">
        <v>0</v>
      </c>
      <c r="W52" s="37">
        <v>0</v>
      </c>
      <c r="X52" s="37">
        <v>0</v>
      </c>
      <c r="Y52" s="37"/>
      <c r="Z52" s="37">
        <v>4988</v>
      </c>
      <c r="AA52" s="37">
        <v>2726</v>
      </c>
      <c r="AB52" s="37">
        <v>22654.8</v>
      </c>
      <c r="AC52" s="37"/>
      <c r="AD52" s="37">
        <v>0</v>
      </c>
      <c r="AE52" s="37">
        <v>0</v>
      </c>
      <c r="AF52" s="37">
        <v>0</v>
      </c>
      <c r="AG52" s="37">
        <f t="shared" si="12"/>
        <v>30368.8</v>
      </c>
      <c r="AH52" s="36">
        <f t="shared" si="5"/>
        <v>19631.2</v>
      </c>
      <c r="AI52" s="171">
        <f t="shared" si="6"/>
        <v>19631.2</v>
      </c>
    </row>
    <row r="53" spans="2:35" ht="28.5">
      <c r="B53" s="87"/>
      <c r="C53" s="85"/>
      <c r="D53" s="15">
        <v>36101</v>
      </c>
      <c r="E53" s="7" t="s">
        <v>36</v>
      </c>
      <c r="F53" s="30">
        <v>600000</v>
      </c>
      <c r="G53" s="30"/>
      <c r="H53" s="30"/>
      <c r="I53" s="156">
        <f t="shared" si="2"/>
        <v>600000</v>
      </c>
      <c r="J53" s="156"/>
      <c r="K53" s="156">
        <f t="shared" si="3"/>
        <v>600000</v>
      </c>
      <c r="L53" s="156"/>
      <c r="M53" s="156">
        <v>600000</v>
      </c>
      <c r="N53" s="156"/>
      <c r="O53" s="155">
        <v>-600000</v>
      </c>
      <c r="P53" s="156">
        <f t="shared" si="4"/>
        <v>0</v>
      </c>
      <c r="Q53" s="156"/>
      <c r="R53" s="156"/>
      <c r="S53" s="156">
        <f t="shared" si="11"/>
        <v>0</v>
      </c>
      <c r="T53" s="156">
        <v>0</v>
      </c>
      <c r="U53" s="37"/>
      <c r="V53" s="37">
        <v>0</v>
      </c>
      <c r="W53" s="37">
        <v>0</v>
      </c>
      <c r="X53" s="37">
        <v>0</v>
      </c>
      <c r="Y53" s="37"/>
      <c r="Z53" s="37"/>
      <c r="AA53" s="37">
        <v>0</v>
      </c>
      <c r="AB53" s="37">
        <v>0</v>
      </c>
      <c r="AC53" s="37"/>
      <c r="AD53" s="37">
        <v>0</v>
      </c>
      <c r="AE53" s="37">
        <v>0</v>
      </c>
      <c r="AF53" s="37">
        <v>0</v>
      </c>
      <c r="AG53" s="37">
        <f t="shared" si="12"/>
        <v>0</v>
      </c>
      <c r="AH53" s="36">
        <f t="shared" si="5"/>
        <v>0</v>
      </c>
      <c r="AI53" s="171">
        <f t="shared" si="6"/>
        <v>0</v>
      </c>
    </row>
    <row r="54" spans="2:35" ht="42.75">
      <c r="B54" s="87"/>
      <c r="C54" s="85"/>
      <c r="D54" s="15">
        <v>37104</v>
      </c>
      <c r="E54" s="7" t="s">
        <v>37</v>
      </c>
      <c r="F54" s="30">
        <v>189136.54</v>
      </c>
      <c r="G54" s="30">
        <v>30000</v>
      </c>
      <c r="H54" s="30"/>
      <c r="I54" s="156">
        <f t="shared" si="2"/>
        <v>219136.54</v>
      </c>
      <c r="J54" s="156"/>
      <c r="K54" s="156">
        <f t="shared" si="3"/>
        <v>219136.54</v>
      </c>
      <c r="L54" s="156"/>
      <c r="M54" s="156">
        <v>219136.54</v>
      </c>
      <c r="N54" s="156"/>
      <c r="O54" s="155"/>
      <c r="P54" s="156">
        <f t="shared" si="4"/>
        <v>219136.54</v>
      </c>
      <c r="Q54" s="156"/>
      <c r="R54" s="156"/>
      <c r="S54" s="156">
        <f t="shared" si="11"/>
        <v>219136.54</v>
      </c>
      <c r="T54" s="156">
        <v>219136.54</v>
      </c>
      <c r="U54" s="38">
        <v>2917</v>
      </c>
      <c r="V54" s="38">
        <v>9022.9</v>
      </c>
      <c r="W54" s="38">
        <v>46739.94</v>
      </c>
      <c r="X54" s="38">
        <v>10571.56</v>
      </c>
      <c r="Y54" s="37">
        <v>12789</v>
      </c>
      <c r="Z54" s="37"/>
      <c r="AA54" s="37">
        <v>5044.82</v>
      </c>
      <c r="AB54" s="37">
        <v>0</v>
      </c>
      <c r="AC54" s="37">
        <v>34384.31</v>
      </c>
      <c r="AD54" s="37">
        <v>8876.92</v>
      </c>
      <c r="AE54" s="37">
        <v>21666.44</v>
      </c>
      <c r="AF54" s="37">
        <v>0</v>
      </c>
      <c r="AG54" s="37">
        <f t="shared" si="12"/>
        <v>152012.88999999998</v>
      </c>
      <c r="AH54" s="36">
        <f t="shared" si="5"/>
        <v>67123.65000000002</v>
      </c>
      <c r="AI54" s="171">
        <f t="shared" si="6"/>
        <v>67123.65000000002</v>
      </c>
    </row>
    <row r="55" spans="2:35" ht="28.5">
      <c r="B55" s="87"/>
      <c r="C55" s="85"/>
      <c r="D55" s="15">
        <v>37201</v>
      </c>
      <c r="E55" s="7" t="s">
        <v>77</v>
      </c>
      <c r="F55" s="30">
        <v>80000</v>
      </c>
      <c r="G55" s="30">
        <v>25000</v>
      </c>
      <c r="H55" s="30"/>
      <c r="I55" s="156">
        <f t="shared" si="2"/>
        <v>105000</v>
      </c>
      <c r="J55" s="156"/>
      <c r="K55" s="156">
        <f t="shared" si="3"/>
        <v>105000</v>
      </c>
      <c r="L55" s="156"/>
      <c r="M55" s="156">
        <v>105000</v>
      </c>
      <c r="N55" s="156"/>
      <c r="O55" s="155"/>
      <c r="P55" s="156">
        <f t="shared" si="4"/>
        <v>105000</v>
      </c>
      <c r="Q55" s="156"/>
      <c r="R55" s="156"/>
      <c r="S55" s="156">
        <f t="shared" si="11"/>
        <v>105000</v>
      </c>
      <c r="T55" s="156">
        <v>105000</v>
      </c>
      <c r="U55" s="37"/>
      <c r="V55" s="37">
        <v>2996</v>
      </c>
      <c r="W55" s="37">
        <v>8018</v>
      </c>
      <c r="X55" s="37">
        <v>10220.67</v>
      </c>
      <c r="Y55" s="37">
        <v>4699.95</v>
      </c>
      <c r="Z55" s="37">
        <v>2735</v>
      </c>
      <c r="AA55" s="37">
        <v>1543</v>
      </c>
      <c r="AB55" s="37">
        <v>18748</v>
      </c>
      <c r="AC55" s="37">
        <v>3058</v>
      </c>
      <c r="AD55" s="37">
        <v>1989</v>
      </c>
      <c r="AE55" s="37">
        <v>3120</v>
      </c>
      <c r="AF55" s="37">
        <v>6290.69</v>
      </c>
      <c r="AG55" s="37">
        <f t="shared" si="12"/>
        <v>63418.31</v>
      </c>
      <c r="AH55" s="36">
        <f t="shared" si="5"/>
        <v>41581.69</v>
      </c>
      <c r="AI55" s="171">
        <f t="shared" si="6"/>
        <v>41581.69</v>
      </c>
    </row>
    <row r="56" spans="2:35" ht="28.5">
      <c r="B56" s="87"/>
      <c r="C56" s="85"/>
      <c r="D56" s="15">
        <v>37504</v>
      </c>
      <c r="E56" s="7" t="s">
        <v>38</v>
      </c>
      <c r="F56" s="30">
        <v>2637118.79</v>
      </c>
      <c r="G56" s="30"/>
      <c r="H56" s="30"/>
      <c r="I56" s="156">
        <f t="shared" si="2"/>
        <v>2637118.79</v>
      </c>
      <c r="J56" s="156"/>
      <c r="K56" s="156">
        <f t="shared" si="3"/>
        <v>2637118.79</v>
      </c>
      <c r="L56" s="156"/>
      <c r="M56" s="156">
        <v>2637118.79</v>
      </c>
      <c r="N56" s="156"/>
      <c r="O56" s="155">
        <v>-1415000</v>
      </c>
      <c r="P56" s="156">
        <f t="shared" si="4"/>
        <v>1222118.79</v>
      </c>
      <c r="Q56" s="156"/>
      <c r="R56" s="156"/>
      <c r="S56" s="156">
        <f t="shared" si="11"/>
        <v>1222118.79</v>
      </c>
      <c r="T56" s="156">
        <v>1222118.79</v>
      </c>
      <c r="U56" s="37"/>
      <c r="V56" s="37">
        <v>77903</v>
      </c>
      <c r="W56" s="37">
        <v>72542</v>
      </c>
      <c r="X56" s="37">
        <v>118566.5</v>
      </c>
      <c r="Y56" s="37">
        <v>77233.09</v>
      </c>
      <c r="Z56" s="37">
        <v>113296.01</v>
      </c>
      <c r="AA56" s="37">
        <v>121931.33</v>
      </c>
      <c r="AB56" s="37">
        <v>150663.54</v>
      </c>
      <c r="AC56" s="37">
        <v>129995.5</v>
      </c>
      <c r="AD56" s="37">
        <v>133470</v>
      </c>
      <c r="AE56" s="37">
        <v>202311.01</v>
      </c>
      <c r="AF56" s="37">
        <v>23953.65</v>
      </c>
      <c r="AG56" s="37">
        <f t="shared" si="12"/>
        <v>1221865.63</v>
      </c>
      <c r="AH56" s="36">
        <f t="shared" si="5"/>
        <v>253.160000000149</v>
      </c>
      <c r="AI56" s="171">
        <f t="shared" si="6"/>
        <v>253.160000000149</v>
      </c>
    </row>
    <row r="57" spans="2:35" ht="14.25">
      <c r="B57" s="87"/>
      <c r="C57" s="85"/>
      <c r="D57" s="15">
        <v>38301</v>
      </c>
      <c r="E57" s="7" t="s">
        <v>39</v>
      </c>
      <c r="F57" s="30">
        <v>1173656.2</v>
      </c>
      <c r="G57" s="30" t="s">
        <v>42</v>
      </c>
      <c r="H57" s="30">
        <v>-78000</v>
      </c>
      <c r="I57" s="156">
        <f t="shared" si="2"/>
        <v>1095656.2</v>
      </c>
      <c r="J57" s="156"/>
      <c r="K57" s="156">
        <f t="shared" si="3"/>
        <v>1095656.2</v>
      </c>
      <c r="L57" s="156"/>
      <c r="M57" s="156">
        <v>1095656.2</v>
      </c>
      <c r="N57" s="156"/>
      <c r="O57" s="155">
        <v>-600795</v>
      </c>
      <c r="P57" s="156">
        <f t="shared" si="4"/>
        <v>494861.19999999995</v>
      </c>
      <c r="Q57" s="156"/>
      <c r="R57" s="156"/>
      <c r="S57" s="156">
        <f t="shared" si="11"/>
        <v>494861.19999999995</v>
      </c>
      <c r="T57" s="156">
        <v>494861.19999999995</v>
      </c>
      <c r="U57" s="37"/>
      <c r="V57" s="37">
        <v>0</v>
      </c>
      <c r="W57" s="37">
        <v>0</v>
      </c>
      <c r="X57" s="37">
        <v>0</v>
      </c>
      <c r="Y57" s="37">
        <v>9516.94</v>
      </c>
      <c r="Z57" s="37">
        <v>32193.9</v>
      </c>
      <c r="AA57" s="37">
        <v>10500</v>
      </c>
      <c r="AB57" s="37">
        <v>2043.82</v>
      </c>
      <c r="AC57" s="37">
        <v>118799</v>
      </c>
      <c r="AD57" s="37">
        <v>28000</v>
      </c>
      <c r="AE57" s="37">
        <v>28495</v>
      </c>
      <c r="AF57" s="37">
        <v>0</v>
      </c>
      <c r="AG57" s="37">
        <f t="shared" si="12"/>
        <v>229548.66</v>
      </c>
      <c r="AH57" s="36">
        <f t="shared" si="5"/>
        <v>265312.5399999999</v>
      </c>
      <c r="AI57" s="171">
        <f t="shared" si="6"/>
        <v>265312.5399999999</v>
      </c>
    </row>
    <row r="58" spans="2:35" ht="14.25">
      <c r="B58" s="87"/>
      <c r="C58" s="85"/>
      <c r="D58" s="15">
        <v>39202</v>
      </c>
      <c r="E58" s="7" t="s">
        <v>40</v>
      </c>
      <c r="F58" s="30">
        <v>583690.22</v>
      </c>
      <c r="G58" s="30"/>
      <c r="H58" s="30"/>
      <c r="I58" s="156">
        <f t="shared" si="2"/>
        <v>583690.22</v>
      </c>
      <c r="J58" s="156"/>
      <c r="K58" s="156">
        <f t="shared" si="3"/>
        <v>583690.22</v>
      </c>
      <c r="L58" s="156"/>
      <c r="M58" s="156">
        <v>583690.22</v>
      </c>
      <c r="N58" s="156"/>
      <c r="O58" s="156"/>
      <c r="P58" s="156">
        <f t="shared" si="4"/>
        <v>583690.22</v>
      </c>
      <c r="Q58" s="156"/>
      <c r="R58" s="156"/>
      <c r="S58" s="156">
        <f t="shared" si="11"/>
        <v>583690.22</v>
      </c>
      <c r="T58" s="156">
        <v>583690.22</v>
      </c>
      <c r="U58" s="38"/>
      <c r="V58" s="37">
        <v>15620</v>
      </c>
      <c r="W58" s="37">
        <v>0</v>
      </c>
      <c r="X58" s="37">
        <v>0</v>
      </c>
      <c r="Y58" s="37"/>
      <c r="Z58" s="37"/>
      <c r="AA58" s="37">
        <v>184.45</v>
      </c>
      <c r="AB58" s="37">
        <v>107.76</v>
      </c>
      <c r="AC58" s="37">
        <v>3274</v>
      </c>
      <c r="AD58" s="37">
        <v>0</v>
      </c>
      <c r="AE58" s="37">
        <v>240079.71</v>
      </c>
      <c r="AF58" s="37">
        <v>147133.25</v>
      </c>
      <c r="AG58" s="37">
        <f t="shared" si="12"/>
        <v>406399.17</v>
      </c>
      <c r="AH58" s="36">
        <f t="shared" si="5"/>
        <v>177291.05</v>
      </c>
      <c r="AI58" s="171">
        <f t="shared" si="6"/>
        <v>177291.05</v>
      </c>
    </row>
    <row r="59" spans="2:35" ht="15">
      <c r="B59" s="102"/>
      <c r="C59" s="103"/>
      <c r="D59" s="16"/>
      <c r="E59" s="12" t="s">
        <v>82</v>
      </c>
      <c r="F59" s="31">
        <f aca="true" t="shared" si="13" ref="F59:P59">SUM(F38:F58)</f>
        <v>16109964.999999998</v>
      </c>
      <c r="G59" s="31">
        <f t="shared" si="13"/>
        <v>65000</v>
      </c>
      <c r="H59" s="31">
        <f t="shared" si="13"/>
        <v>-78000</v>
      </c>
      <c r="I59" s="31">
        <f t="shared" si="13"/>
        <v>16096964.999999998</v>
      </c>
      <c r="J59" s="31">
        <f t="shared" si="13"/>
        <v>0</v>
      </c>
      <c r="K59" s="31">
        <f t="shared" si="13"/>
        <v>16096964.999999998</v>
      </c>
      <c r="L59" s="31">
        <f t="shared" si="13"/>
        <v>0</v>
      </c>
      <c r="M59" s="31">
        <f t="shared" si="13"/>
        <v>16096964.999999998</v>
      </c>
      <c r="N59" s="31">
        <f t="shared" si="13"/>
        <v>0</v>
      </c>
      <c r="O59" s="31">
        <f t="shared" si="13"/>
        <v>-3515795</v>
      </c>
      <c r="P59" s="31">
        <f t="shared" si="13"/>
        <v>12581169.999999998</v>
      </c>
      <c r="Q59" s="31">
        <f>SUM(Q38:Q58)</f>
        <v>0</v>
      </c>
      <c r="R59" s="31">
        <f>SUM(R38:R58)</f>
        <v>0</v>
      </c>
      <c r="S59" s="31">
        <f>SUM(S38:S58)</f>
        <v>12581169.999999998</v>
      </c>
      <c r="T59" s="31">
        <f>SUM(T38:T58)</f>
        <v>12581169.999999998</v>
      </c>
      <c r="U59" s="31">
        <f aca="true" t="shared" si="14" ref="U59:AI59">SUM(U38:U58)</f>
        <v>30436.33</v>
      </c>
      <c r="V59" s="31">
        <f t="shared" si="14"/>
        <v>846457.22</v>
      </c>
      <c r="W59" s="31">
        <f t="shared" si="14"/>
        <v>934568.72</v>
      </c>
      <c r="X59" s="31">
        <f t="shared" si="14"/>
        <v>787919.2000000001</v>
      </c>
      <c r="Y59" s="31">
        <f t="shared" si="14"/>
        <v>756534.6899999998</v>
      </c>
      <c r="Z59" s="31">
        <f t="shared" si="14"/>
        <v>739211.49</v>
      </c>
      <c r="AA59" s="31">
        <f t="shared" si="14"/>
        <v>928598.4299999998</v>
      </c>
      <c r="AB59" s="31">
        <f t="shared" si="14"/>
        <v>1847387.2200000002</v>
      </c>
      <c r="AC59" s="31">
        <f t="shared" si="14"/>
        <v>899285.3499999999</v>
      </c>
      <c r="AD59" s="31">
        <f t="shared" si="14"/>
        <v>881928.9700000002</v>
      </c>
      <c r="AE59" s="31">
        <f t="shared" si="14"/>
        <v>1951886.98</v>
      </c>
      <c r="AF59" s="31">
        <f t="shared" si="14"/>
        <v>189323.65</v>
      </c>
      <c r="AG59" s="31">
        <f t="shared" si="14"/>
        <v>10793538.250000002</v>
      </c>
      <c r="AH59" s="31">
        <f t="shared" si="14"/>
        <v>1787631.7499999993</v>
      </c>
      <c r="AI59" s="109">
        <f t="shared" si="14"/>
        <v>1787631.7500000007</v>
      </c>
    </row>
    <row r="60" spans="1:35" s="179" customFormat="1" ht="15">
      <c r="A60" s="175"/>
      <c r="B60" s="32">
        <v>25</v>
      </c>
      <c r="C60" s="110" t="s">
        <v>68</v>
      </c>
      <c r="D60" s="176"/>
      <c r="E60" s="118" t="s">
        <v>69</v>
      </c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8"/>
    </row>
    <row r="61" spans="2:35" s="8" customFormat="1" ht="28.5">
      <c r="B61" s="88"/>
      <c r="C61" s="89"/>
      <c r="D61" s="14">
        <v>44105</v>
      </c>
      <c r="E61" s="6" t="s">
        <v>41</v>
      </c>
      <c r="F61" s="41">
        <v>14788098</v>
      </c>
      <c r="G61" s="41"/>
      <c r="H61" s="41"/>
      <c r="I61" s="156">
        <f t="shared" si="2"/>
        <v>14788098</v>
      </c>
      <c r="J61" s="156"/>
      <c r="K61" s="156">
        <f t="shared" si="3"/>
        <v>14788098</v>
      </c>
      <c r="L61" s="156"/>
      <c r="M61" s="156">
        <v>14788098</v>
      </c>
      <c r="N61" s="156">
        <v>3515795</v>
      </c>
      <c r="O61" s="156"/>
      <c r="P61" s="156">
        <f t="shared" si="4"/>
        <v>18303893</v>
      </c>
      <c r="Q61" s="156">
        <v>98641.52</v>
      </c>
      <c r="R61" s="156"/>
      <c r="S61" s="156">
        <f>SUM(P61:R61)</f>
        <v>18402534.52</v>
      </c>
      <c r="T61" s="156">
        <v>18402534.52</v>
      </c>
      <c r="U61" s="38"/>
      <c r="V61" s="38">
        <v>1533470</v>
      </c>
      <c r="W61" s="38">
        <v>1797745</v>
      </c>
      <c r="X61" s="38">
        <v>1701035</v>
      </c>
      <c r="Y61" s="38">
        <v>2085795</v>
      </c>
      <c r="Z61" s="38">
        <v>1611610</v>
      </c>
      <c r="AA61" s="38"/>
      <c r="AB61" s="38">
        <v>581940</v>
      </c>
      <c r="AC61" s="38">
        <f>517600+1757165</f>
        <v>2274765</v>
      </c>
      <c r="AD61" s="38">
        <v>447600</v>
      </c>
      <c r="AE61" s="38">
        <f>1526940+629800</f>
        <v>2156740</v>
      </c>
      <c r="AF61" s="38">
        <v>4113193</v>
      </c>
      <c r="AG61" s="37">
        <v>18402534.52</v>
      </c>
      <c r="AH61" s="36">
        <f t="shared" si="5"/>
        <v>0</v>
      </c>
      <c r="AI61" s="171">
        <f t="shared" si="6"/>
        <v>0</v>
      </c>
    </row>
    <row r="62" spans="2:35" s="8" customFormat="1" ht="15">
      <c r="B62" s="102"/>
      <c r="C62" s="103"/>
      <c r="D62" s="16"/>
      <c r="E62" s="12" t="s">
        <v>83</v>
      </c>
      <c r="F62" s="31">
        <f aca="true" t="shared" si="15" ref="F62:P62">SUM(F61)</f>
        <v>14788098</v>
      </c>
      <c r="G62" s="31">
        <f t="shared" si="15"/>
        <v>0</v>
      </c>
      <c r="H62" s="31">
        <f t="shared" si="15"/>
        <v>0</v>
      </c>
      <c r="I62" s="31">
        <f t="shared" si="15"/>
        <v>14788098</v>
      </c>
      <c r="J62" s="31">
        <f t="shared" si="15"/>
        <v>0</v>
      </c>
      <c r="K62" s="31">
        <f t="shared" si="15"/>
        <v>14788098</v>
      </c>
      <c r="L62" s="31">
        <f t="shared" si="15"/>
        <v>0</v>
      </c>
      <c r="M62" s="31">
        <f t="shared" si="15"/>
        <v>14788098</v>
      </c>
      <c r="N62" s="31">
        <f t="shared" si="15"/>
        <v>3515795</v>
      </c>
      <c r="O62" s="31">
        <f t="shared" si="15"/>
        <v>0</v>
      </c>
      <c r="P62" s="31">
        <f t="shared" si="15"/>
        <v>18303893</v>
      </c>
      <c r="Q62" s="31">
        <f>SUM(Q61)</f>
        <v>98641.52</v>
      </c>
      <c r="R62" s="31">
        <f>SUM(R61)</f>
        <v>0</v>
      </c>
      <c r="S62" s="31">
        <f>SUM(S61)</f>
        <v>18402534.52</v>
      </c>
      <c r="T62" s="31">
        <f>SUM(T61)</f>
        <v>18402534.52</v>
      </c>
      <c r="U62" s="31">
        <f aca="true" t="shared" si="16" ref="U62:AI62">SUM(U61)</f>
        <v>0</v>
      </c>
      <c r="V62" s="31">
        <f t="shared" si="16"/>
        <v>1533470</v>
      </c>
      <c r="W62" s="31">
        <f t="shared" si="16"/>
        <v>1797745</v>
      </c>
      <c r="X62" s="31">
        <f t="shared" si="16"/>
        <v>1701035</v>
      </c>
      <c r="Y62" s="31">
        <f t="shared" si="16"/>
        <v>2085795</v>
      </c>
      <c r="Z62" s="31">
        <f t="shared" si="16"/>
        <v>1611610</v>
      </c>
      <c r="AA62" s="31">
        <f t="shared" si="16"/>
        <v>0</v>
      </c>
      <c r="AB62" s="31">
        <f t="shared" si="16"/>
        <v>581940</v>
      </c>
      <c r="AC62" s="31">
        <f t="shared" si="16"/>
        <v>2274765</v>
      </c>
      <c r="AD62" s="31">
        <f t="shared" si="16"/>
        <v>447600</v>
      </c>
      <c r="AE62" s="31">
        <f t="shared" si="16"/>
        <v>2156740</v>
      </c>
      <c r="AF62" s="31">
        <f t="shared" si="16"/>
        <v>4113193</v>
      </c>
      <c r="AG62" s="31">
        <f t="shared" si="16"/>
        <v>18402534.52</v>
      </c>
      <c r="AH62" s="31">
        <f t="shared" si="16"/>
        <v>0</v>
      </c>
      <c r="AI62" s="109">
        <f t="shared" si="16"/>
        <v>0</v>
      </c>
    </row>
    <row r="63" spans="2:35" s="8" customFormat="1" ht="15">
      <c r="B63" s="32">
        <v>25</v>
      </c>
      <c r="C63" s="110" t="s">
        <v>70</v>
      </c>
      <c r="D63" s="18"/>
      <c r="E63" s="180" t="s">
        <v>155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6"/>
    </row>
    <row r="64" spans="2:35" s="8" customFormat="1" ht="28.5">
      <c r="B64" s="88"/>
      <c r="C64" s="89"/>
      <c r="D64" s="14">
        <v>44105</v>
      </c>
      <c r="E64" s="6" t="s">
        <v>41</v>
      </c>
      <c r="F64" s="41">
        <v>2025767</v>
      </c>
      <c r="G64" s="41"/>
      <c r="H64" s="41"/>
      <c r="I64" s="156">
        <f t="shared" si="2"/>
        <v>2025767</v>
      </c>
      <c r="J64" s="156"/>
      <c r="K64" s="156">
        <f t="shared" si="3"/>
        <v>2025767</v>
      </c>
      <c r="L64" s="156"/>
      <c r="M64" s="156">
        <v>2025767</v>
      </c>
      <c r="N64" s="156"/>
      <c r="O64" s="156"/>
      <c r="P64" s="156">
        <f t="shared" si="4"/>
        <v>2025767</v>
      </c>
      <c r="Q64" s="156"/>
      <c r="R64" s="156">
        <v>-29596.52</v>
      </c>
      <c r="S64" s="156">
        <f>SUM(P64:R64)</f>
        <v>1996170.48</v>
      </c>
      <c r="T64" s="156">
        <v>1996170.48</v>
      </c>
      <c r="U64" s="38"/>
      <c r="V64" s="38">
        <v>270000</v>
      </c>
      <c r="W64" s="38">
        <v>379000</v>
      </c>
      <c r="X64" s="38">
        <v>108000</v>
      </c>
      <c r="Y64" s="38">
        <v>125000</v>
      </c>
      <c r="Z64" s="38"/>
      <c r="AA64" s="38">
        <v>161408</v>
      </c>
      <c r="AB64" s="38">
        <v>312695.65</v>
      </c>
      <c r="AC64" s="38">
        <v>115000</v>
      </c>
      <c r="AD64" s="38">
        <v>400000</v>
      </c>
      <c r="AE64" s="38">
        <v>125066.83</v>
      </c>
      <c r="AF64" s="38">
        <v>29596.52</v>
      </c>
      <c r="AG64" s="38">
        <v>1996170.48</v>
      </c>
      <c r="AH64" s="36">
        <f t="shared" si="5"/>
        <v>0</v>
      </c>
      <c r="AI64" s="171">
        <f t="shared" si="6"/>
        <v>0</v>
      </c>
    </row>
    <row r="65" spans="2:35" s="8" customFormat="1" ht="15">
      <c r="B65" s="102"/>
      <c r="C65" s="103"/>
      <c r="D65" s="16"/>
      <c r="E65" s="12" t="s">
        <v>83</v>
      </c>
      <c r="F65" s="31">
        <f aca="true" t="shared" si="17" ref="F65:P65">SUM(F64)</f>
        <v>2025767</v>
      </c>
      <c r="G65" s="31">
        <f t="shared" si="17"/>
        <v>0</v>
      </c>
      <c r="H65" s="31">
        <f t="shared" si="17"/>
        <v>0</v>
      </c>
      <c r="I65" s="31">
        <f t="shared" si="17"/>
        <v>2025767</v>
      </c>
      <c r="J65" s="31">
        <f t="shared" si="17"/>
        <v>0</v>
      </c>
      <c r="K65" s="31">
        <f t="shared" si="17"/>
        <v>2025767</v>
      </c>
      <c r="L65" s="31">
        <f t="shared" si="17"/>
        <v>0</v>
      </c>
      <c r="M65" s="31">
        <f t="shared" si="17"/>
        <v>2025767</v>
      </c>
      <c r="N65" s="31">
        <f t="shared" si="17"/>
        <v>0</v>
      </c>
      <c r="O65" s="31">
        <f t="shared" si="17"/>
        <v>0</v>
      </c>
      <c r="P65" s="31">
        <f t="shared" si="17"/>
        <v>2025767</v>
      </c>
      <c r="Q65" s="31">
        <f>SUM(Q64)</f>
        <v>0</v>
      </c>
      <c r="R65" s="221">
        <f>SUM(R64)</f>
        <v>-29596.52</v>
      </c>
      <c r="S65" s="31">
        <f>SUM(S64)</f>
        <v>1996170.48</v>
      </c>
      <c r="T65" s="31">
        <f>SUM(T64)</f>
        <v>1996170.48</v>
      </c>
      <c r="U65" s="31">
        <f aca="true" t="shared" si="18" ref="U65:AI65">SUM(U64)</f>
        <v>0</v>
      </c>
      <c r="V65" s="31">
        <f t="shared" si="18"/>
        <v>270000</v>
      </c>
      <c r="W65" s="31">
        <f t="shared" si="18"/>
        <v>379000</v>
      </c>
      <c r="X65" s="31">
        <f t="shared" si="18"/>
        <v>108000</v>
      </c>
      <c r="Y65" s="31">
        <f t="shared" si="18"/>
        <v>125000</v>
      </c>
      <c r="Z65" s="31">
        <f t="shared" si="18"/>
        <v>0</v>
      </c>
      <c r="AA65" s="31">
        <f t="shared" si="18"/>
        <v>161408</v>
      </c>
      <c r="AB65" s="31">
        <f t="shared" si="18"/>
        <v>312695.65</v>
      </c>
      <c r="AC65" s="31">
        <f t="shared" si="18"/>
        <v>115000</v>
      </c>
      <c r="AD65" s="31">
        <f t="shared" si="18"/>
        <v>400000</v>
      </c>
      <c r="AE65" s="31">
        <f t="shared" si="18"/>
        <v>125066.83</v>
      </c>
      <c r="AF65" s="31">
        <f t="shared" si="18"/>
        <v>29596.52</v>
      </c>
      <c r="AG65" s="31">
        <f t="shared" si="18"/>
        <v>1996170.48</v>
      </c>
      <c r="AH65" s="31">
        <f t="shared" si="18"/>
        <v>0</v>
      </c>
      <c r="AI65" s="109">
        <f t="shared" si="18"/>
        <v>0</v>
      </c>
    </row>
    <row r="66" spans="2:35" s="8" customFormat="1" ht="15">
      <c r="B66" s="32">
        <v>25</v>
      </c>
      <c r="C66" s="110" t="s">
        <v>150</v>
      </c>
      <c r="D66" s="117"/>
      <c r="E66" s="118" t="s">
        <v>182</v>
      </c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222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20"/>
    </row>
    <row r="67" spans="2:35" s="8" customFormat="1" ht="28.5">
      <c r="B67" s="88"/>
      <c r="C67" s="89"/>
      <c r="D67" s="14">
        <v>44105</v>
      </c>
      <c r="E67" s="6" t="s">
        <v>41</v>
      </c>
      <c r="F67" s="41">
        <v>2228343</v>
      </c>
      <c r="G67" s="41"/>
      <c r="H67" s="41"/>
      <c r="I67" s="156">
        <f t="shared" si="2"/>
        <v>2228343</v>
      </c>
      <c r="J67" s="156"/>
      <c r="K67" s="156">
        <f t="shared" si="3"/>
        <v>2228343</v>
      </c>
      <c r="L67" s="156"/>
      <c r="M67" s="156">
        <v>2228343</v>
      </c>
      <c r="N67" s="156"/>
      <c r="O67" s="156"/>
      <c r="P67" s="156">
        <f t="shared" si="4"/>
        <v>2228343</v>
      </c>
      <c r="Q67" s="156"/>
      <c r="R67" s="156">
        <v>-60795</v>
      </c>
      <c r="S67" s="156">
        <f>SUM(P67:R67)</f>
        <v>2167548</v>
      </c>
      <c r="T67" s="156">
        <v>2167548</v>
      </c>
      <c r="U67" s="38"/>
      <c r="V67" s="38">
        <v>357598</v>
      </c>
      <c r="W67" s="38">
        <v>404600</v>
      </c>
      <c r="X67" s="38">
        <v>245430</v>
      </c>
      <c r="Y67" s="38">
        <v>306960</v>
      </c>
      <c r="Z67" s="38"/>
      <c r="AA67" s="38">
        <v>28000</v>
      </c>
      <c r="AB67" s="38">
        <v>15750</v>
      </c>
      <c r="AC67" s="38">
        <f>197000+257300</f>
        <v>454300</v>
      </c>
      <c r="AD67" s="38">
        <v>191400</v>
      </c>
      <c r="AE67" s="38">
        <f>115510+48000</f>
        <v>163510</v>
      </c>
      <c r="AF67" s="38">
        <v>60795</v>
      </c>
      <c r="AG67" s="37">
        <v>2167548</v>
      </c>
      <c r="AH67" s="36">
        <f t="shared" si="5"/>
        <v>0</v>
      </c>
      <c r="AI67" s="171">
        <f t="shared" si="6"/>
        <v>0</v>
      </c>
    </row>
    <row r="68" spans="2:35" s="8" customFormat="1" ht="15">
      <c r="B68" s="102"/>
      <c r="C68" s="103"/>
      <c r="D68" s="16"/>
      <c r="E68" s="12" t="s">
        <v>83</v>
      </c>
      <c r="F68" s="31">
        <f aca="true" t="shared" si="19" ref="F68:P68">SUM(F67)</f>
        <v>2228343</v>
      </c>
      <c r="G68" s="31">
        <f t="shared" si="19"/>
        <v>0</v>
      </c>
      <c r="H68" s="31">
        <f t="shared" si="19"/>
        <v>0</v>
      </c>
      <c r="I68" s="31">
        <f t="shared" si="19"/>
        <v>2228343</v>
      </c>
      <c r="J68" s="31">
        <f t="shared" si="19"/>
        <v>0</v>
      </c>
      <c r="K68" s="31">
        <f t="shared" si="19"/>
        <v>2228343</v>
      </c>
      <c r="L68" s="31">
        <f t="shared" si="19"/>
        <v>0</v>
      </c>
      <c r="M68" s="31">
        <f t="shared" si="19"/>
        <v>2228343</v>
      </c>
      <c r="N68" s="31">
        <f t="shared" si="19"/>
        <v>0</v>
      </c>
      <c r="O68" s="31">
        <f t="shared" si="19"/>
        <v>0</v>
      </c>
      <c r="P68" s="31">
        <f t="shared" si="19"/>
        <v>2228343</v>
      </c>
      <c r="Q68" s="31">
        <f>SUM(Q67)</f>
        <v>0</v>
      </c>
      <c r="R68" s="221">
        <f>SUM(R67)</f>
        <v>-60795</v>
      </c>
      <c r="S68" s="31">
        <f>SUM(S67)</f>
        <v>2167548</v>
      </c>
      <c r="T68" s="31">
        <f>SUM(T67)</f>
        <v>2167548</v>
      </c>
      <c r="U68" s="31">
        <f aca="true" t="shared" si="20" ref="U68:AI68">SUM(U67)</f>
        <v>0</v>
      </c>
      <c r="V68" s="31">
        <f t="shared" si="20"/>
        <v>357598</v>
      </c>
      <c r="W68" s="31">
        <f t="shared" si="20"/>
        <v>404600</v>
      </c>
      <c r="X68" s="31">
        <f t="shared" si="20"/>
        <v>245430</v>
      </c>
      <c r="Y68" s="31">
        <f t="shared" si="20"/>
        <v>306960</v>
      </c>
      <c r="Z68" s="31">
        <f t="shared" si="20"/>
        <v>0</v>
      </c>
      <c r="AA68" s="31">
        <f t="shared" si="20"/>
        <v>28000</v>
      </c>
      <c r="AB68" s="31">
        <f t="shared" si="20"/>
        <v>15750</v>
      </c>
      <c r="AC68" s="31">
        <f t="shared" si="20"/>
        <v>454300</v>
      </c>
      <c r="AD68" s="31">
        <f t="shared" si="20"/>
        <v>191400</v>
      </c>
      <c r="AE68" s="31">
        <f t="shared" si="20"/>
        <v>163510</v>
      </c>
      <c r="AF68" s="31">
        <f t="shared" si="20"/>
        <v>60795</v>
      </c>
      <c r="AG68" s="31">
        <f t="shared" si="20"/>
        <v>2167548</v>
      </c>
      <c r="AH68" s="31">
        <f t="shared" si="20"/>
        <v>0</v>
      </c>
      <c r="AI68" s="109">
        <f t="shared" si="20"/>
        <v>0</v>
      </c>
    </row>
    <row r="69" spans="2:35" s="8" customFormat="1" ht="15">
      <c r="B69" s="32">
        <v>25</v>
      </c>
      <c r="C69" s="110" t="s">
        <v>183</v>
      </c>
      <c r="D69" s="21"/>
      <c r="E69" s="19" t="s">
        <v>184</v>
      </c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222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20"/>
    </row>
    <row r="70" spans="2:35" s="8" customFormat="1" ht="28.5">
      <c r="B70" s="88"/>
      <c r="C70" s="89"/>
      <c r="D70" s="14">
        <v>44105</v>
      </c>
      <c r="E70" s="6" t="s">
        <v>41</v>
      </c>
      <c r="F70" s="41">
        <v>607730</v>
      </c>
      <c r="G70" s="41"/>
      <c r="H70" s="41"/>
      <c r="I70" s="156">
        <f t="shared" si="2"/>
        <v>607730</v>
      </c>
      <c r="J70" s="156"/>
      <c r="K70" s="156">
        <f t="shared" si="3"/>
        <v>607730</v>
      </c>
      <c r="L70" s="156"/>
      <c r="M70" s="156">
        <v>607730</v>
      </c>
      <c r="N70" s="156"/>
      <c r="O70" s="156"/>
      <c r="P70" s="156">
        <f t="shared" si="4"/>
        <v>607730</v>
      </c>
      <c r="Q70" s="156"/>
      <c r="R70" s="156">
        <v>-8250</v>
      </c>
      <c r="S70" s="156">
        <f>SUM(P70:R70)</f>
        <v>599480</v>
      </c>
      <c r="T70" s="156">
        <v>599480</v>
      </c>
      <c r="U70" s="38"/>
      <c r="V70" s="38">
        <v>65000</v>
      </c>
      <c r="W70" s="38">
        <v>80000</v>
      </c>
      <c r="X70" s="38">
        <v>7480</v>
      </c>
      <c r="Y70" s="38">
        <v>90000</v>
      </c>
      <c r="Z70" s="38">
        <v>45000</v>
      </c>
      <c r="AA70" s="38">
        <v>65000</v>
      </c>
      <c r="AB70" s="38">
        <v>0</v>
      </c>
      <c r="AC70" s="38">
        <v>80000</v>
      </c>
      <c r="AD70" s="38">
        <v>95000</v>
      </c>
      <c r="AE70" s="38">
        <v>72000</v>
      </c>
      <c r="AF70" s="38">
        <v>8250</v>
      </c>
      <c r="AG70" s="37">
        <v>599480</v>
      </c>
      <c r="AH70" s="36">
        <f t="shared" si="5"/>
        <v>0</v>
      </c>
      <c r="AI70" s="171">
        <f t="shared" si="6"/>
        <v>0</v>
      </c>
    </row>
    <row r="71" spans="2:35" s="8" customFormat="1" ht="15.75" thickBot="1">
      <c r="B71" s="107"/>
      <c r="C71" s="108"/>
      <c r="D71" s="26"/>
      <c r="E71" s="25" t="s">
        <v>83</v>
      </c>
      <c r="F71" s="121">
        <f aca="true" t="shared" si="21" ref="F71:AG71">SUM(F70)</f>
        <v>607730</v>
      </c>
      <c r="G71" s="121">
        <f t="shared" si="21"/>
        <v>0</v>
      </c>
      <c r="H71" s="121">
        <f t="shared" si="21"/>
        <v>0</v>
      </c>
      <c r="I71" s="121">
        <f t="shared" si="21"/>
        <v>607730</v>
      </c>
      <c r="J71" s="121">
        <f t="shared" si="21"/>
        <v>0</v>
      </c>
      <c r="K71" s="121">
        <f t="shared" si="21"/>
        <v>607730</v>
      </c>
      <c r="L71" s="121">
        <f t="shared" si="21"/>
        <v>0</v>
      </c>
      <c r="M71" s="121">
        <f t="shared" si="21"/>
        <v>607730</v>
      </c>
      <c r="N71" s="121">
        <f t="shared" si="21"/>
        <v>0</v>
      </c>
      <c r="O71" s="121">
        <f t="shared" si="21"/>
        <v>0</v>
      </c>
      <c r="P71" s="121">
        <f t="shared" si="21"/>
        <v>607730</v>
      </c>
      <c r="Q71" s="121">
        <f t="shared" si="21"/>
        <v>0</v>
      </c>
      <c r="R71" s="121">
        <f t="shared" si="21"/>
        <v>-8250</v>
      </c>
      <c r="S71" s="121">
        <f t="shared" si="21"/>
        <v>599480</v>
      </c>
      <c r="T71" s="121">
        <f t="shared" si="21"/>
        <v>599480</v>
      </c>
      <c r="U71" s="121">
        <f t="shared" si="21"/>
        <v>0</v>
      </c>
      <c r="V71" s="121">
        <f t="shared" si="21"/>
        <v>65000</v>
      </c>
      <c r="W71" s="121">
        <f t="shared" si="21"/>
        <v>80000</v>
      </c>
      <c r="X71" s="121">
        <f t="shared" si="21"/>
        <v>7480</v>
      </c>
      <c r="Y71" s="121">
        <f t="shared" si="21"/>
        <v>90000</v>
      </c>
      <c r="Z71" s="121">
        <f t="shared" si="21"/>
        <v>45000</v>
      </c>
      <c r="AA71" s="121">
        <f t="shared" si="21"/>
        <v>65000</v>
      </c>
      <c r="AB71" s="121">
        <f t="shared" si="21"/>
        <v>0</v>
      </c>
      <c r="AC71" s="121">
        <f t="shared" si="21"/>
        <v>80000</v>
      </c>
      <c r="AD71" s="121">
        <f t="shared" si="21"/>
        <v>95000</v>
      </c>
      <c r="AE71" s="121">
        <f t="shared" si="21"/>
        <v>72000</v>
      </c>
      <c r="AF71" s="121">
        <f t="shared" si="21"/>
        <v>8250</v>
      </c>
      <c r="AG71" s="121">
        <f t="shared" si="21"/>
        <v>599480</v>
      </c>
      <c r="AH71" s="121">
        <f>SUM(AH70)</f>
        <v>0</v>
      </c>
      <c r="AI71" s="34">
        <f>SUM(AI70)</f>
        <v>0</v>
      </c>
    </row>
    <row r="72" spans="4:35" s="8" customFormat="1" ht="15.75" thickBot="1"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s="8" customFormat="1" ht="19.5" customHeight="1">
      <c r="B73" s="306"/>
      <c r="C73" s="307"/>
      <c r="D73" s="347" t="s">
        <v>86</v>
      </c>
      <c r="E73" s="347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2"/>
    </row>
    <row r="74" spans="2:35" s="9" customFormat="1" ht="20.25" customHeight="1">
      <c r="B74" s="308"/>
      <c r="C74" s="309"/>
      <c r="D74" s="285">
        <v>1000</v>
      </c>
      <c r="E74" s="286" t="s">
        <v>78</v>
      </c>
      <c r="F74" s="287">
        <f aca="true" t="shared" si="22" ref="F74:AG74">F24</f>
        <v>68959206.99579994</v>
      </c>
      <c r="G74" s="287">
        <f t="shared" si="22"/>
        <v>0</v>
      </c>
      <c r="H74" s="287">
        <f t="shared" si="22"/>
        <v>0</v>
      </c>
      <c r="I74" s="287">
        <f t="shared" si="22"/>
        <v>68959206.99579994</v>
      </c>
      <c r="J74" s="287">
        <f t="shared" si="22"/>
        <v>1523043.78</v>
      </c>
      <c r="K74" s="287">
        <f t="shared" si="22"/>
        <v>70482250.77579994</v>
      </c>
      <c r="L74" s="287">
        <f t="shared" si="22"/>
        <v>988314.44</v>
      </c>
      <c r="M74" s="287">
        <f t="shared" si="22"/>
        <v>71470565.21579996</v>
      </c>
      <c r="N74" s="287">
        <f t="shared" si="22"/>
        <v>0</v>
      </c>
      <c r="O74" s="287">
        <f t="shared" si="22"/>
        <v>0</v>
      </c>
      <c r="P74" s="287">
        <f t="shared" si="22"/>
        <v>71470565.21579996</v>
      </c>
      <c r="Q74" s="287">
        <f t="shared" si="22"/>
        <v>0</v>
      </c>
      <c r="R74" s="287">
        <f t="shared" si="22"/>
        <v>0</v>
      </c>
      <c r="S74" s="287">
        <f t="shared" si="22"/>
        <v>71470565.21579996</v>
      </c>
      <c r="T74" s="287">
        <f t="shared" si="22"/>
        <v>71470565.22</v>
      </c>
      <c r="U74" s="287">
        <f t="shared" si="22"/>
        <v>3782091.66</v>
      </c>
      <c r="V74" s="287">
        <f t="shared" si="22"/>
        <v>4141826.32</v>
      </c>
      <c r="W74" s="287">
        <f t="shared" si="22"/>
        <v>4995547.4399999995</v>
      </c>
      <c r="X74" s="287">
        <f t="shared" si="22"/>
        <v>4193716.7600000002</v>
      </c>
      <c r="Y74" s="287">
        <f t="shared" si="22"/>
        <v>5197660.97</v>
      </c>
      <c r="Z74" s="287">
        <f t="shared" si="22"/>
        <v>4101193.59</v>
      </c>
      <c r="AA74" s="287">
        <f t="shared" si="22"/>
        <v>5173809.97</v>
      </c>
      <c r="AB74" s="287">
        <f t="shared" si="22"/>
        <v>4831468.24</v>
      </c>
      <c r="AC74" s="287">
        <f t="shared" si="22"/>
        <v>5947700.140000001</v>
      </c>
      <c r="AD74" s="287">
        <f t="shared" si="22"/>
        <v>4262286.92</v>
      </c>
      <c r="AE74" s="287">
        <f t="shared" si="22"/>
        <v>7419990.959999999</v>
      </c>
      <c r="AF74" s="287">
        <f t="shared" si="22"/>
        <v>11394391.93</v>
      </c>
      <c r="AG74" s="287">
        <f t="shared" si="22"/>
        <v>65441684.9</v>
      </c>
      <c r="AH74" s="287">
        <f>AH24</f>
        <v>6028880.320000008</v>
      </c>
      <c r="AI74" s="288">
        <f>AI24</f>
        <v>6028880.315799953</v>
      </c>
    </row>
    <row r="75" spans="2:35" s="9" customFormat="1" ht="20.25" customHeight="1">
      <c r="B75" s="308"/>
      <c r="C75" s="309"/>
      <c r="D75" s="285">
        <v>2000</v>
      </c>
      <c r="E75" s="286" t="s">
        <v>79</v>
      </c>
      <c r="F75" s="287">
        <f aca="true" t="shared" si="23" ref="F75:AG75">F37</f>
        <v>3620185</v>
      </c>
      <c r="G75" s="287">
        <f t="shared" si="23"/>
        <v>13000</v>
      </c>
      <c r="H75" s="287">
        <f t="shared" si="23"/>
        <v>0</v>
      </c>
      <c r="I75" s="287">
        <f t="shared" si="23"/>
        <v>3633185</v>
      </c>
      <c r="J75" s="287">
        <f t="shared" si="23"/>
        <v>0</v>
      </c>
      <c r="K75" s="287">
        <f t="shared" si="23"/>
        <v>3633185</v>
      </c>
      <c r="L75" s="287">
        <f t="shared" si="23"/>
        <v>0</v>
      </c>
      <c r="M75" s="287">
        <f t="shared" si="23"/>
        <v>3633185</v>
      </c>
      <c r="N75" s="287">
        <f t="shared" si="23"/>
        <v>0</v>
      </c>
      <c r="O75" s="287">
        <f t="shared" si="23"/>
        <v>0</v>
      </c>
      <c r="P75" s="287">
        <f t="shared" si="23"/>
        <v>3633185</v>
      </c>
      <c r="Q75" s="287">
        <f t="shared" si="23"/>
        <v>0</v>
      </c>
      <c r="R75" s="287">
        <f t="shared" si="23"/>
        <v>0</v>
      </c>
      <c r="S75" s="287">
        <f t="shared" si="23"/>
        <v>3633185</v>
      </c>
      <c r="T75" s="287">
        <f t="shared" si="23"/>
        <v>3633185</v>
      </c>
      <c r="U75" s="287">
        <f t="shared" si="23"/>
        <v>0</v>
      </c>
      <c r="V75" s="287">
        <f t="shared" si="23"/>
        <v>122286.04</v>
      </c>
      <c r="W75" s="287">
        <f t="shared" si="23"/>
        <v>83804.37999999999</v>
      </c>
      <c r="X75" s="287">
        <f t="shared" si="23"/>
        <v>166967.26</v>
      </c>
      <c r="Y75" s="287">
        <f t="shared" si="23"/>
        <v>270750.27999999997</v>
      </c>
      <c r="Z75" s="287">
        <f t="shared" si="23"/>
        <v>440960.26</v>
      </c>
      <c r="AA75" s="287">
        <f t="shared" si="23"/>
        <v>1217049.79</v>
      </c>
      <c r="AB75" s="287">
        <f t="shared" si="23"/>
        <v>134818.78</v>
      </c>
      <c r="AC75" s="287">
        <f t="shared" si="23"/>
        <v>420453.52999999997</v>
      </c>
      <c r="AD75" s="287">
        <f t="shared" si="23"/>
        <v>305613.92</v>
      </c>
      <c r="AE75" s="287">
        <f t="shared" si="23"/>
        <v>256054.13</v>
      </c>
      <c r="AF75" s="287">
        <f t="shared" si="23"/>
        <v>14064.63</v>
      </c>
      <c r="AG75" s="287">
        <f t="shared" si="23"/>
        <v>3432823.0000000005</v>
      </c>
      <c r="AH75" s="287">
        <f>AH37</f>
        <v>200362.00000000003</v>
      </c>
      <c r="AI75" s="288">
        <f>AI37</f>
        <v>200362.00000000003</v>
      </c>
    </row>
    <row r="76" spans="2:35" s="9" customFormat="1" ht="20.25" customHeight="1">
      <c r="B76" s="308"/>
      <c r="C76" s="309"/>
      <c r="D76" s="285">
        <v>3000</v>
      </c>
      <c r="E76" s="286" t="s">
        <v>80</v>
      </c>
      <c r="F76" s="287">
        <f aca="true" t="shared" si="24" ref="F76:AG76">F59</f>
        <v>16109964.999999998</v>
      </c>
      <c r="G76" s="287">
        <f t="shared" si="24"/>
        <v>65000</v>
      </c>
      <c r="H76" s="287">
        <f t="shared" si="24"/>
        <v>-78000</v>
      </c>
      <c r="I76" s="287">
        <f t="shared" si="24"/>
        <v>16096964.999999998</v>
      </c>
      <c r="J76" s="287">
        <f t="shared" si="24"/>
        <v>0</v>
      </c>
      <c r="K76" s="287">
        <f t="shared" si="24"/>
        <v>16096964.999999998</v>
      </c>
      <c r="L76" s="287">
        <f t="shared" si="24"/>
        <v>0</v>
      </c>
      <c r="M76" s="287">
        <f t="shared" si="24"/>
        <v>16096964.999999998</v>
      </c>
      <c r="N76" s="287">
        <f t="shared" si="24"/>
        <v>0</v>
      </c>
      <c r="O76" s="287">
        <f t="shared" si="24"/>
        <v>-3515795</v>
      </c>
      <c r="P76" s="287">
        <f t="shared" si="24"/>
        <v>12581169.999999998</v>
      </c>
      <c r="Q76" s="287">
        <f t="shared" si="24"/>
        <v>0</v>
      </c>
      <c r="R76" s="287">
        <f t="shared" si="24"/>
        <v>0</v>
      </c>
      <c r="S76" s="287">
        <f t="shared" si="24"/>
        <v>12581169.999999998</v>
      </c>
      <c r="T76" s="287">
        <f t="shared" si="24"/>
        <v>12581169.999999998</v>
      </c>
      <c r="U76" s="287">
        <f t="shared" si="24"/>
        <v>30436.33</v>
      </c>
      <c r="V76" s="287">
        <f t="shared" si="24"/>
        <v>846457.22</v>
      </c>
      <c r="W76" s="287">
        <f t="shared" si="24"/>
        <v>934568.72</v>
      </c>
      <c r="X76" s="287">
        <f t="shared" si="24"/>
        <v>787919.2000000001</v>
      </c>
      <c r="Y76" s="287">
        <f t="shared" si="24"/>
        <v>756534.6899999998</v>
      </c>
      <c r="Z76" s="287">
        <f t="shared" si="24"/>
        <v>739211.49</v>
      </c>
      <c r="AA76" s="287">
        <f t="shared" si="24"/>
        <v>928598.4299999998</v>
      </c>
      <c r="AB76" s="287">
        <f t="shared" si="24"/>
        <v>1847387.2200000002</v>
      </c>
      <c r="AC76" s="287">
        <f t="shared" si="24"/>
        <v>899285.3499999999</v>
      </c>
      <c r="AD76" s="287">
        <f t="shared" si="24"/>
        <v>881928.9700000002</v>
      </c>
      <c r="AE76" s="287">
        <f t="shared" si="24"/>
        <v>1951886.98</v>
      </c>
      <c r="AF76" s="287">
        <f t="shared" si="24"/>
        <v>189323.65</v>
      </c>
      <c r="AG76" s="287">
        <f t="shared" si="24"/>
        <v>10793538.250000002</v>
      </c>
      <c r="AH76" s="287">
        <f>AH59</f>
        <v>1787631.7499999993</v>
      </c>
      <c r="AI76" s="288">
        <f>AI59</f>
        <v>1787631.7500000007</v>
      </c>
    </row>
    <row r="77" spans="2:35" s="9" customFormat="1" ht="15">
      <c r="B77" s="308"/>
      <c r="C77" s="309"/>
      <c r="D77" s="285">
        <v>4000</v>
      </c>
      <c r="E77" s="286" t="s">
        <v>87</v>
      </c>
      <c r="F77" s="287">
        <f aca="true" t="shared" si="25" ref="F77:AG77">F62+F65+F68+F71</f>
        <v>19649938</v>
      </c>
      <c r="G77" s="287">
        <f t="shared" si="25"/>
        <v>0</v>
      </c>
      <c r="H77" s="287">
        <f t="shared" si="25"/>
        <v>0</v>
      </c>
      <c r="I77" s="287">
        <f t="shared" si="25"/>
        <v>19649938</v>
      </c>
      <c r="J77" s="287">
        <f t="shared" si="25"/>
        <v>0</v>
      </c>
      <c r="K77" s="287">
        <f t="shared" si="25"/>
        <v>19649938</v>
      </c>
      <c r="L77" s="287">
        <f t="shared" si="25"/>
        <v>0</v>
      </c>
      <c r="M77" s="287">
        <f t="shared" si="25"/>
        <v>19649938</v>
      </c>
      <c r="N77" s="287">
        <f t="shared" si="25"/>
        <v>3515795</v>
      </c>
      <c r="O77" s="287">
        <f t="shared" si="25"/>
        <v>0</v>
      </c>
      <c r="P77" s="287">
        <f t="shared" si="25"/>
        <v>23165733</v>
      </c>
      <c r="Q77" s="287">
        <f t="shared" si="25"/>
        <v>98641.52</v>
      </c>
      <c r="R77" s="287">
        <f t="shared" si="25"/>
        <v>-98641.52</v>
      </c>
      <c r="S77" s="287">
        <f t="shared" si="25"/>
        <v>23165733</v>
      </c>
      <c r="T77" s="287">
        <f t="shared" si="25"/>
        <v>23165733</v>
      </c>
      <c r="U77" s="287">
        <f t="shared" si="25"/>
        <v>0</v>
      </c>
      <c r="V77" s="287">
        <f t="shared" si="25"/>
        <v>2226068</v>
      </c>
      <c r="W77" s="287">
        <f t="shared" si="25"/>
        <v>2661345</v>
      </c>
      <c r="X77" s="287">
        <f t="shared" si="25"/>
        <v>2061945</v>
      </c>
      <c r="Y77" s="287">
        <f t="shared" si="25"/>
        <v>2607755</v>
      </c>
      <c r="Z77" s="287">
        <f t="shared" si="25"/>
        <v>1656610</v>
      </c>
      <c r="AA77" s="287">
        <f t="shared" si="25"/>
        <v>254408</v>
      </c>
      <c r="AB77" s="287">
        <f t="shared" si="25"/>
        <v>910385.65</v>
      </c>
      <c r="AC77" s="287">
        <f t="shared" si="25"/>
        <v>2924065</v>
      </c>
      <c r="AD77" s="287">
        <f t="shared" si="25"/>
        <v>1134000</v>
      </c>
      <c r="AE77" s="287">
        <f t="shared" si="25"/>
        <v>2517316.83</v>
      </c>
      <c r="AF77" s="287">
        <f t="shared" si="25"/>
        <v>4211834.52</v>
      </c>
      <c r="AG77" s="287">
        <f t="shared" si="25"/>
        <v>23165733</v>
      </c>
      <c r="AH77" s="287">
        <f>AH62+AH65+AH68+AH71</f>
        <v>0</v>
      </c>
      <c r="AI77" s="288">
        <f>AI62+AI65+AI68+AI71</f>
        <v>0</v>
      </c>
    </row>
    <row r="78" spans="2:35" s="10" customFormat="1" ht="22.5" customHeight="1" thickBot="1">
      <c r="B78" s="289"/>
      <c r="C78" s="290"/>
      <c r="D78" s="291"/>
      <c r="E78" s="291" t="s">
        <v>81</v>
      </c>
      <c r="F78" s="292">
        <f aca="true" t="shared" si="26" ref="F78:AG78">SUM(F74:F77)</f>
        <v>108339294.99579994</v>
      </c>
      <c r="G78" s="292">
        <f t="shared" si="26"/>
        <v>78000</v>
      </c>
      <c r="H78" s="292">
        <f t="shared" si="26"/>
        <v>-78000</v>
      </c>
      <c r="I78" s="292">
        <f t="shared" si="26"/>
        <v>108339294.99579994</v>
      </c>
      <c r="J78" s="292">
        <f t="shared" si="26"/>
        <v>1523043.78</v>
      </c>
      <c r="K78" s="292">
        <f t="shared" si="26"/>
        <v>109862338.77579994</v>
      </c>
      <c r="L78" s="292">
        <f t="shared" si="26"/>
        <v>988314.44</v>
      </c>
      <c r="M78" s="292">
        <f t="shared" si="26"/>
        <v>110850653.21579996</v>
      </c>
      <c r="N78" s="292">
        <f t="shared" si="26"/>
        <v>3515795</v>
      </c>
      <c r="O78" s="292">
        <f t="shared" si="26"/>
        <v>-3515795</v>
      </c>
      <c r="P78" s="292">
        <f t="shared" si="26"/>
        <v>110850653.21579996</v>
      </c>
      <c r="Q78" s="292">
        <f t="shared" si="26"/>
        <v>98641.52</v>
      </c>
      <c r="R78" s="292">
        <f t="shared" si="26"/>
        <v>-98641.52</v>
      </c>
      <c r="S78" s="292">
        <f t="shared" si="26"/>
        <v>110850653.21579996</v>
      </c>
      <c r="T78" s="292">
        <f t="shared" si="26"/>
        <v>110850653.22</v>
      </c>
      <c r="U78" s="292">
        <f t="shared" si="26"/>
        <v>3812527.99</v>
      </c>
      <c r="V78" s="292">
        <f t="shared" si="26"/>
        <v>7336637.579999999</v>
      </c>
      <c r="W78" s="292">
        <f t="shared" si="26"/>
        <v>8675265.54</v>
      </c>
      <c r="X78" s="292">
        <f t="shared" si="26"/>
        <v>7210548.220000001</v>
      </c>
      <c r="Y78" s="292">
        <f t="shared" si="26"/>
        <v>8832700.94</v>
      </c>
      <c r="Z78" s="292">
        <f t="shared" si="26"/>
        <v>6937975.34</v>
      </c>
      <c r="AA78" s="292">
        <f t="shared" si="26"/>
        <v>7573866.1899999995</v>
      </c>
      <c r="AB78" s="292">
        <f t="shared" si="26"/>
        <v>7724059.890000001</v>
      </c>
      <c r="AC78" s="292">
        <f t="shared" si="26"/>
        <v>10191504.02</v>
      </c>
      <c r="AD78" s="292">
        <f t="shared" si="26"/>
        <v>6583829.8100000005</v>
      </c>
      <c r="AE78" s="292">
        <f t="shared" si="26"/>
        <v>12145248.899999999</v>
      </c>
      <c r="AF78" s="292">
        <f t="shared" si="26"/>
        <v>15809614.73</v>
      </c>
      <c r="AG78" s="292">
        <f t="shared" si="26"/>
        <v>102833779.15</v>
      </c>
      <c r="AH78" s="292">
        <f>SUM(AH74:AH77)</f>
        <v>8016874.070000007</v>
      </c>
      <c r="AI78" s="293">
        <f>SUM(AI74:AI77)</f>
        <v>8016874.065799954</v>
      </c>
    </row>
  </sheetData>
  <sheetProtection/>
  <mergeCells count="34">
    <mergeCell ref="B2:AI2"/>
    <mergeCell ref="B3:AI3"/>
    <mergeCell ref="B4:AI4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O5"/>
    <mergeCell ref="P5:P6"/>
    <mergeCell ref="AB5:AB6"/>
    <mergeCell ref="AC5:AC6"/>
    <mergeCell ref="Q5:R5"/>
    <mergeCell ref="S5:S6"/>
    <mergeCell ref="T5:T6"/>
    <mergeCell ref="U5:U6"/>
    <mergeCell ref="V5:V6"/>
    <mergeCell ref="W5:W6"/>
    <mergeCell ref="AD5:AD6"/>
    <mergeCell ref="AE5:AE6"/>
    <mergeCell ref="AG5:AG6"/>
    <mergeCell ref="AH5:AH6"/>
    <mergeCell ref="AI5:AI6"/>
    <mergeCell ref="D73:E73"/>
    <mergeCell ref="X5:X6"/>
    <mergeCell ref="Y5:Y6"/>
    <mergeCell ref="Z5:Z6"/>
    <mergeCell ref="AA5:AA6"/>
  </mergeCells>
  <printOptions/>
  <pageMargins left="0.7086614173228347" right="0.7086614173228347" top="0.7480314960629921" bottom="0.7480314960629921" header="0.31496062992125984" footer="0.31496062992125984"/>
  <pageSetup orientation="landscape" scale="60" r:id="rId4"/>
  <headerFooter>
    <oddFooter>&amp;CPágina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1">
      <selection activeCell="R27" sqref="R27"/>
    </sheetView>
  </sheetViews>
  <sheetFormatPr defaultColWidth="11.421875" defaultRowHeight="12.75"/>
  <cols>
    <col min="1" max="1" width="3.140625" style="9" customWidth="1"/>
    <col min="2" max="3" width="5.57421875" style="1" customWidth="1"/>
    <col min="4" max="4" width="10.140625" style="2" bestFit="1" customWidth="1"/>
    <col min="5" max="5" width="61.00390625" style="1" customWidth="1"/>
    <col min="6" max="6" width="14.421875" style="1" hidden="1" customWidth="1"/>
    <col min="7" max="7" width="23.7109375" style="1" hidden="1" customWidth="1"/>
    <col min="8" max="8" width="26.421875" style="1" hidden="1" customWidth="1"/>
    <col min="9" max="9" width="17.8515625" style="1" hidden="1" customWidth="1"/>
    <col min="10" max="10" width="25.7109375" style="1" customWidth="1"/>
    <col min="11" max="11" width="6.57421875" style="1" hidden="1" customWidth="1"/>
    <col min="12" max="13" width="12.7109375" style="1" hidden="1" customWidth="1"/>
    <col min="14" max="15" width="14.421875" style="1" hidden="1" customWidth="1"/>
    <col min="16" max="17" width="12.7109375" style="1" hidden="1" customWidth="1"/>
    <col min="18" max="18" width="17.00390625" style="1" bestFit="1" customWidth="1"/>
    <col min="19" max="19" width="18.421875" style="1" customWidth="1"/>
    <col min="20" max="20" width="10.28125" style="1" bestFit="1" customWidth="1"/>
    <col min="21" max="21" width="7.7109375" style="1" bestFit="1" customWidth="1"/>
    <col min="22" max="16384" width="11.421875" style="1" customWidth="1"/>
  </cols>
  <sheetData>
    <row r="1" spans="2:19" ht="21" customHeight="1">
      <c r="B1" s="335" t="s">
        <v>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2:19" ht="17.25" customHeight="1">
      <c r="B2" s="335" t="s">
        <v>195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2:19" ht="18.75" customHeight="1">
      <c r="B3" s="335" t="s">
        <v>160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</row>
    <row r="4" spans="2:19" ht="18.75" customHeight="1" thickBo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2:19" ht="54.75" customHeight="1">
      <c r="B5" s="319" t="s">
        <v>65</v>
      </c>
      <c r="C5" s="228" t="s">
        <v>66</v>
      </c>
      <c r="D5" s="228" t="s">
        <v>133</v>
      </c>
      <c r="E5" s="228" t="s">
        <v>67</v>
      </c>
      <c r="F5" s="265" t="s">
        <v>196</v>
      </c>
      <c r="G5" s="265" t="s">
        <v>197</v>
      </c>
      <c r="H5" s="265" t="s">
        <v>198</v>
      </c>
      <c r="I5" s="265" t="s">
        <v>199</v>
      </c>
      <c r="J5" s="265" t="s">
        <v>200</v>
      </c>
      <c r="K5" s="276" t="s">
        <v>106</v>
      </c>
      <c r="L5" s="276" t="s">
        <v>107</v>
      </c>
      <c r="M5" s="276" t="s">
        <v>112</v>
      </c>
      <c r="N5" s="276" t="s">
        <v>113</v>
      </c>
      <c r="O5" s="276" t="s">
        <v>114</v>
      </c>
      <c r="P5" s="276" t="s">
        <v>115</v>
      </c>
      <c r="Q5" s="276" t="s">
        <v>116</v>
      </c>
      <c r="R5" s="229" t="s">
        <v>168</v>
      </c>
      <c r="S5" s="231" t="s">
        <v>170</v>
      </c>
    </row>
    <row r="6" spans="1:19" s="3" customFormat="1" ht="15">
      <c r="A6" s="8"/>
      <c r="B6" s="32">
        <v>11</v>
      </c>
      <c r="C6" s="79" t="s">
        <v>71</v>
      </c>
      <c r="D6" s="33"/>
      <c r="E6" s="81" t="s">
        <v>135</v>
      </c>
      <c r="F6" s="187"/>
      <c r="G6" s="187"/>
      <c r="H6" s="188"/>
      <c r="I6" s="189"/>
      <c r="J6" s="82"/>
      <c r="K6" s="82"/>
      <c r="L6" s="82"/>
      <c r="M6" s="82"/>
      <c r="N6" s="82"/>
      <c r="O6" s="82"/>
      <c r="P6" s="82"/>
      <c r="Q6" s="82"/>
      <c r="R6" s="82"/>
      <c r="S6" s="190"/>
    </row>
    <row r="7" spans="1:19" s="3" customFormat="1" ht="15">
      <c r="A7" s="8"/>
      <c r="B7" s="127"/>
      <c r="C7" s="191"/>
      <c r="D7" s="15">
        <v>1321</v>
      </c>
      <c r="E7" s="86" t="s">
        <v>43</v>
      </c>
      <c r="F7" s="187"/>
      <c r="G7" s="187"/>
      <c r="H7" s="192">
        <v>0</v>
      </c>
      <c r="I7" s="193">
        <v>4352.36</v>
      </c>
      <c r="J7" s="193">
        <f>SUM(H7:I7)</f>
        <v>4352.36</v>
      </c>
      <c r="K7" s="194">
        <v>0</v>
      </c>
      <c r="L7" s="195"/>
      <c r="M7" s="195"/>
      <c r="N7" s="195"/>
      <c r="O7" s="195"/>
      <c r="P7" s="195" t="s">
        <v>42</v>
      </c>
      <c r="Q7" s="195"/>
      <c r="R7" s="196">
        <f>SUM(K7:Q7)</f>
        <v>0</v>
      </c>
      <c r="S7" s="197">
        <f>J7-R7</f>
        <v>4352.36</v>
      </c>
    </row>
    <row r="8" spans="1:19" s="3" customFormat="1" ht="15">
      <c r="A8" s="8"/>
      <c r="B8" s="127"/>
      <c r="C8" s="191"/>
      <c r="D8" s="15">
        <v>1322</v>
      </c>
      <c r="E8" s="86" t="s">
        <v>44</v>
      </c>
      <c r="F8" s="187"/>
      <c r="G8" s="187"/>
      <c r="H8" s="198"/>
      <c r="I8" s="193">
        <v>15796.97</v>
      </c>
      <c r="J8" s="193">
        <f aca="true" t="shared" si="0" ref="J8:J14">SUM(H8:I8)</f>
        <v>15796.97</v>
      </c>
      <c r="K8" s="195"/>
      <c r="L8" s="195"/>
      <c r="M8" s="195"/>
      <c r="N8" s="195"/>
      <c r="O8" s="199"/>
      <c r="P8" s="195"/>
      <c r="Q8" s="200">
        <v>6910.66</v>
      </c>
      <c r="R8" s="196">
        <f aca="true" t="shared" si="1" ref="R8:R14">SUM(K8:Q8)</f>
        <v>6910.66</v>
      </c>
      <c r="S8" s="197">
        <f aca="true" t="shared" si="2" ref="S8:S14">J8-R8</f>
        <v>8886.31</v>
      </c>
    </row>
    <row r="9" spans="1:19" s="3" customFormat="1" ht="15">
      <c r="A9" s="8"/>
      <c r="B9" s="127"/>
      <c r="C9" s="191"/>
      <c r="D9" s="15">
        <v>1421</v>
      </c>
      <c r="E9" s="86" t="s">
        <v>46</v>
      </c>
      <c r="F9" s="187"/>
      <c r="G9" s="187"/>
      <c r="H9" s="198"/>
      <c r="I9" s="193">
        <v>3601.3</v>
      </c>
      <c r="J9" s="193">
        <f t="shared" si="0"/>
        <v>3601.3</v>
      </c>
      <c r="K9" s="195"/>
      <c r="L9" s="195"/>
      <c r="M9" s="195"/>
      <c r="N9" s="195"/>
      <c r="O9" s="195"/>
      <c r="P9" s="195"/>
      <c r="Q9" s="195"/>
      <c r="R9" s="196">
        <f t="shared" si="1"/>
        <v>0</v>
      </c>
      <c r="S9" s="197">
        <f t="shared" si="2"/>
        <v>3601.3</v>
      </c>
    </row>
    <row r="10" spans="1:19" s="3" customFormat="1" ht="15">
      <c r="A10" s="8"/>
      <c r="B10" s="127"/>
      <c r="C10" s="191"/>
      <c r="D10" s="15">
        <v>1431</v>
      </c>
      <c r="E10" s="86" t="s">
        <v>47</v>
      </c>
      <c r="F10" s="187"/>
      <c r="G10" s="187"/>
      <c r="H10" s="198"/>
      <c r="I10" s="193">
        <v>21013.93</v>
      </c>
      <c r="J10" s="193">
        <f t="shared" si="0"/>
        <v>21013.93</v>
      </c>
      <c r="K10" s="195"/>
      <c r="L10" s="195"/>
      <c r="M10" s="195"/>
      <c r="N10" s="195"/>
      <c r="O10" s="195"/>
      <c r="P10" s="195"/>
      <c r="Q10" s="195"/>
      <c r="R10" s="196">
        <f t="shared" si="1"/>
        <v>0</v>
      </c>
      <c r="S10" s="197">
        <f t="shared" si="2"/>
        <v>21013.93</v>
      </c>
    </row>
    <row r="11" spans="1:19" s="3" customFormat="1" ht="15">
      <c r="A11" s="8"/>
      <c r="B11" s="201"/>
      <c r="C11" s="202"/>
      <c r="D11" s="15">
        <v>1432</v>
      </c>
      <c r="E11" s="86" t="s">
        <v>172</v>
      </c>
      <c r="F11" s="187"/>
      <c r="G11" s="187"/>
      <c r="H11" s="198"/>
      <c r="I11" s="193">
        <v>2400.81</v>
      </c>
      <c r="J11" s="193">
        <f t="shared" si="0"/>
        <v>2400.81</v>
      </c>
      <c r="K11" s="195"/>
      <c r="L11" s="195"/>
      <c r="M11" s="195"/>
      <c r="N11" s="195"/>
      <c r="O11" s="195"/>
      <c r="P11" s="195"/>
      <c r="Q11" s="195"/>
      <c r="R11" s="196">
        <f t="shared" si="1"/>
        <v>0</v>
      </c>
      <c r="S11" s="197">
        <f t="shared" si="2"/>
        <v>2400.81</v>
      </c>
    </row>
    <row r="12" spans="1:19" s="3" customFormat="1" ht="15">
      <c r="A12" s="8"/>
      <c r="B12" s="102"/>
      <c r="C12" s="103"/>
      <c r="D12" s="16"/>
      <c r="E12" s="12" t="s">
        <v>88</v>
      </c>
      <c r="F12" s="203"/>
      <c r="G12" s="203"/>
      <c r="H12" s="204">
        <f>SUM(H7:H11)</f>
        <v>0</v>
      </c>
      <c r="I12" s="204">
        <f aca="true" t="shared" si="3" ref="I12:S12">SUM(I7:I11)</f>
        <v>47165.369999999995</v>
      </c>
      <c r="J12" s="204">
        <f t="shared" si="3"/>
        <v>47165.369999999995</v>
      </c>
      <c r="K12" s="204">
        <f t="shared" si="3"/>
        <v>0</v>
      </c>
      <c r="L12" s="204">
        <f t="shared" si="3"/>
        <v>0</v>
      </c>
      <c r="M12" s="204">
        <f t="shared" si="3"/>
        <v>0</v>
      </c>
      <c r="N12" s="204">
        <f t="shared" si="3"/>
        <v>0</v>
      </c>
      <c r="O12" s="204">
        <f t="shared" si="3"/>
        <v>0</v>
      </c>
      <c r="P12" s="205">
        <f t="shared" si="3"/>
        <v>0</v>
      </c>
      <c r="Q12" s="204">
        <f t="shared" si="3"/>
        <v>6910.66</v>
      </c>
      <c r="R12" s="205">
        <f t="shared" si="3"/>
        <v>6910.66</v>
      </c>
      <c r="S12" s="206">
        <f t="shared" si="3"/>
        <v>40254.70999999999</v>
      </c>
    </row>
    <row r="13" spans="2:19" s="8" customFormat="1" ht="15">
      <c r="B13" s="207">
        <v>11</v>
      </c>
      <c r="C13" s="110" t="s">
        <v>68</v>
      </c>
      <c r="D13" s="20"/>
      <c r="E13" s="24" t="s">
        <v>69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12"/>
    </row>
    <row r="14" spans="1:25" s="9" customFormat="1" ht="42.75">
      <c r="A14" s="8"/>
      <c r="B14" s="208" t="s">
        <v>42</v>
      </c>
      <c r="C14" s="209" t="s">
        <v>42</v>
      </c>
      <c r="D14" s="14">
        <v>4154</v>
      </c>
      <c r="E14" s="6" t="s">
        <v>146</v>
      </c>
      <c r="F14" s="29">
        <v>5123720.51</v>
      </c>
      <c r="G14" s="29">
        <v>491643.88</v>
      </c>
      <c r="H14" s="29">
        <f>SUM(F14:G14)</f>
        <v>5615364.39</v>
      </c>
      <c r="I14" s="29">
        <v>0</v>
      </c>
      <c r="J14" s="193">
        <f t="shared" si="0"/>
        <v>5615364.39</v>
      </c>
      <c r="K14" s="37">
        <v>0</v>
      </c>
      <c r="L14" s="37">
        <v>277354.2</v>
      </c>
      <c r="M14" s="37">
        <v>757219.32</v>
      </c>
      <c r="N14" s="37">
        <v>1844745.72</v>
      </c>
      <c r="O14" s="37">
        <f>1135000+3741+330610+11511.84+110190+4976.4</f>
        <v>1596029.24</v>
      </c>
      <c r="P14" s="37">
        <f>883530.84</f>
        <v>883530.84</v>
      </c>
      <c r="Q14" s="37">
        <v>256485.07</v>
      </c>
      <c r="R14" s="196">
        <f t="shared" si="1"/>
        <v>5615364.390000001</v>
      </c>
      <c r="S14" s="210">
        <f t="shared" si="2"/>
        <v>0</v>
      </c>
      <c r="T14" s="211"/>
      <c r="U14" s="211"/>
      <c r="V14" s="211"/>
      <c r="W14" s="211"/>
      <c r="X14" s="212"/>
      <c r="Y14" s="212"/>
    </row>
    <row r="15" spans="1:19" s="9" customFormat="1" ht="15.75" thickBot="1">
      <c r="A15" s="8"/>
      <c r="B15" s="107"/>
      <c r="C15" s="108"/>
      <c r="D15" s="26"/>
      <c r="E15" s="169" t="s">
        <v>83</v>
      </c>
      <c r="F15" s="121">
        <f>SUM(F14)</f>
        <v>5123720.51</v>
      </c>
      <c r="G15" s="121">
        <f>SUM(G14)</f>
        <v>491643.88</v>
      </c>
      <c r="H15" s="121">
        <f>SUM(H14)</f>
        <v>5615364.39</v>
      </c>
      <c r="I15" s="121">
        <f aca="true" t="shared" si="4" ref="I15:S15">SUM(I14)</f>
        <v>0</v>
      </c>
      <c r="J15" s="121">
        <f t="shared" si="4"/>
        <v>5615364.39</v>
      </c>
      <c r="K15" s="121">
        <f t="shared" si="4"/>
        <v>0</v>
      </c>
      <c r="L15" s="121">
        <f t="shared" si="4"/>
        <v>277354.2</v>
      </c>
      <c r="M15" s="121">
        <f t="shared" si="4"/>
        <v>757219.32</v>
      </c>
      <c r="N15" s="121">
        <f t="shared" si="4"/>
        <v>1844745.72</v>
      </c>
      <c r="O15" s="121">
        <f t="shared" si="4"/>
        <v>1596029.24</v>
      </c>
      <c r="P15" s="121">
        <f t="shared" si="4"/>
        <v>883530.84</v>
      </c>
      <c r="Q15" s="121">
        <f t="shared" si="4"/>
        <v>256485.07</v>
      </c>
      <c r="R15" s="121">
        <f t="shared" si="4"/>
        <v>5615364.390000001</v>
      </c>
      <c r="S15" s="34">
        <f t="shared" si="4"/>
        <v>0</v>
      </c>
    </row>
    <row r="16" spans="1:19" s="9" customFormat="1" ht="15.75" thickBot="1">
      <c r="A16" s="8"/>
      <c r="B16" s="8"/>
      <c r="C16" s="8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9" customFormat="1" ht="15">
      <c r="A17" s="8"/>
      <c r="B17" s="279"/>
      <c r="C17" s="280"/>
      <c r="D17" s="347" t="s">
        <v>103</v>
      </c>
      <c r="E17" s="347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2"/>
    </row>
    <row r="18" spans="1:19" s="9" customFormat="1" ht="15">
      <c r="A18" s="8"/>
      <c r="B18" s="283"/>
      <c r="C18" s="284"/>
      <c r="D18" s="285">
        <v>1000</v>
      </c>
      <c r="E18" s="286" t="s">
        <v>78</v>
      </c>
      <c r="F18" s="310"/>
      <c r="G18" s="310"/>
      <c r="H18" s="311">
        <f>H12</f>
        <v>0</v>
      </c>
      <c r="I18" s="311">
        <f aca="true" t="shared" si="5" ref="I18:S18">I12</f>
        <v>47165.369999999995</v>
      </c>
      <c r="J18" s="311">
        <f t="shared" si="5"/>
        <v>47165.369999999995</v>
      </c>
      <c r="K18" s="311">
        <f t="shared" si="5"/>
        <v>0</v>
      </c>
      <c r="L18" s="311">
        <f t="shared" si="5"/>
        <v>0</v>
      </c>
      <c r="M18" s="311">
        <f t="shared" si="5"/>
        <v>0</v>
      </c>
      <c r="N18" s="311">
        <f t="shared" si="5"/>
        <v>0</v>
      </c>
      <c r="O18" s="311">
        <f t="shared" si="5"/>
        <v>0</v>
      </c>
      <c r="P18" s="311">
        <f t="shared" si="5"/>
        <v>0</v>
      </c>
      <c r="Q18" s="311">
        <f t="shared" si="5"/>
        <v>6910.66</v>
      </c>
      <c r="R18" s="311">
        <f t="shared" si="5"/>
        <v>6910.66</v>
      </c>
      <c r="S18" s="312">
        <f t="shared" si="5"/>
        <v>40254.70999999999</v>
      </c>
    </row>
    <row r="19" spans="2:19" ht="24.75" customHeight="1">
      <c r="B19" s="283"/>
      <c r="C19" s="284"/>
      <c r="D19" s="285">
        <v>4000</v>
      </c>
      <c r="E19" s="286" t="s">
        <v>87</v>
      </c>
      <c r="F19" s="287">
        <f>F15</f>
        <v>5123720.51</v>
      </c>
      <c r="G19" s="287">
        <f aca="true" t="shared" si="6" ref="G19:S19">G15</f>
        <v>491643.88</v>
      </c>
      <c r="H19" s="287">
        <f t="shared" si="6"/>
        <v>5615364.39</v>
      </c>
      <c r="I19" s="287">
        <f t="shared" si="6"/>
        <v>0</v>
      </c>
      <c r="J19" s="287">
        <f t="shared" si="6"/>
        <v>5615364.39</v>
      </c>
      <c r="K19" s="287">
        <f t="shared" si="6"/>
        <v>0</v>
      </c>
      <c r="L19" s="287">
        <f t="shared" si="6"/>
        <v>277354.2</v>
      </c>
      <c r="M19" s="287">
        <f t="shared" si="6"/>
        <v>757219.32</v>
      </c>
      <c r="N19" s="287">
        <f t="shared" si="6"/>
        <v>1844745.72</v>
      </c>
      <c r="O19" s="287">
        <f t="shared" si="6"/>
        <v>1596029.24</v>
      </c>
      <c r="P19" s="287">
        <f t="shared" si="6"/>
        <v>883530.84</v>
      </c>
      <c r="Q19" s="287">
        <f t="shared" si="6"/>
        <v>256485.07</v>
      </c>
      <c r="R19" s="287">
        <f t="shared" si="6"/>
        <v>5615364.390000001</v>
      </c>
      <c r="S19" s="288">
        <f t="shared" si="6"/>
        <v>0</v>
      </c>
    </row>
    <row r="20" spans="1:19" ht="24.75" customHeight="1" thickBot="1">
      <c r="A20" s="10"/>
      <c r="B20" s="289"/>
      <c r="C20" s="290"/>
      <c r="D20" s="291"/>
      <c r="E20" s="291" t="s">
        <v>81</v>
      </c>
      <c r="F20" s="292">
        <f>SUM(F19:F19)</f>
        <v>5123720.51</v>
      </c>
      <c r="G20" s="292">
        <f>SUM(G19:G19)</f>
        <v>491643.88</v>
      </c>
      <c r="H20" s="292">
        <f>SUM(H18:H19)</f>
        <v>5615364.39</v>
      </c>
      <c r="I20" s="292">
        <f>SUM(I18:I19)</f>
        <v>47165.369999999995</v>
      </c>
      <c r="J20" s="292">
        <f>SUM(J18:J19)</f>
        <v>5662529.76</v>
      </c>
      <c r="K20" s="292">
        <f aca="true" t="shared" si="7" ref="K20:S20">SUM(K18:K19)</f>
        <v>0</v>
      </c>
      <c r="L20" s="292">
        <f t="shared" si="7"/>
        <v>277354.2</v>
      </c>
      <c r="M20" s="292">
        <f t="shared" si="7"/>
        <v>757219.32</v>
      </c>
      <c r="N20" s="292">
        <f t="shared" si="7"/>
        <v>1844745.72</v>
      </c>
      <c r="O20" s="292">
        <f t="shared" si="7"/>
        <v>1596029.24</v>
      </c>
      <c r="P20" s="292">
        <f t="shared" si="7"/>
        <v>883530.84</v>
      </c>
      <c r="Q20" s="292">
        <f t="shared" si="7"/>
        <v>263395.73</v>
      </c>
      <c r="R20" s="292">
        <f t="shared" si="7"/>
        <v>5622275.050000001</v>
      </c>
      <c r="S20" s="293">
        <f t="shared" si="7"/>
        <v>40254.70999999999</v>
      </c>
    </row>
    <row r="21" spans="6:10" ht="12.75">
      <c r="F21" s="11" t="s">
        <v>42</v>
      </c>
      <c r="G21" s="11"/>
      <c r="H21" s="11"/>
      <c r="I21" s="11"/>
      <c r="J21" s="11"/>
    </row>
  </sheetData>
  <sheetProtection/>
  <mergeCells count="4">
    <mergeCell ref="B1:S1"/>
    <mergeCell ref="B2:S2"/>
    <mergeCell ref="B3:S3"/>
    <mergeCell ref="D17:E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B3" sqref="B3:Q3"/>
    </sheetView>
  </sheetViews>
  <sheetFormatPr defaultColWidth="11.421875" defaultRowHeight="12.75"/>
  <cols>
    <col min="1" max="1" width="3.140625" style="9" customWidth="1"/>
    <col min="2" max="3" width="5.57421875" style="1" customWidth="1"/>
    <col min="4" max="4" width="10.140625" style="2" bestFit="1" customWidth="1"/>
    <col min="5" max="5" width="51.8515625" style="1" customWidth="1"/>
    <col min="6" max="6" width="17.57421875" style="1" hidden="1" customWidth="1"/>
    <col min="7" max="7" width="24.140625" style="1" hidden="1" customWidth="1"/>
    <col min="8" max="8" width="26.57421875" style="1" customWidth="1"/>
    <col min="9" max="9" width="6.57421875" style="1" hidden="1" customWidth="1"/>
    <col min="10" max="10" width="14.8515625" style="1" hidden="1" customWidth="1"/>
    <col min="11" max="11" width="0.13671875" style="1" hidden="1" customWidth="1"/>
    <col min="12" max="13" width="12.8515625" style="1" hidden="1" customWidth="1"/>
    <col min="14" max="14" width="0.13671875" style="1" hidden="1" customWidth="1"/>
    <col min="15" max="15" width="14.421875" style="1" hidden="1" customWidth="1"/>
    <col min="16" max="16" width="17.00390625" style="1" bestFit="1" customWidth="1"/>
    <col min="17" max="17" width="18.00390625" style="1" customWidth="1"/>
    <col min="18" max="16384" width="11.421875" style="1" customWidth="1"/>
  </cols>
  <sheetData>
    <row r="1" spans="2:17" ht="21" customHeight="1">
      <c r="B1" s="335" t="s">
        <v>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2:17" ht="17.25" customHeight="1">
      <c r="B2" s="335" t="s">
        <v>201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2:17" ht="18.75" customHeight="1">
      <c r="B3" s="335" t="s">
        <v>160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2:17" ht="18.75" customHeight="1" thickBo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2:17" ht="54.75" customHeight="1">
      <c r="B5" s="296" t="s">
        <v>65</v>
      </c>
      <c r="C5" s="223" t="s">
        <v>66</v>
      </c>
      <c r="D5" s="223" t="s">
        <v>133</v>
      </c>
      <c r="E5" s="223" t="s">
        <v>67</v>
      </c>
      <c r="F5" s="265" t="s">
        <v>202</v>
      </c>
      <c r="G5" s="265" t="s">
        <v>197</v>
      </c>
      <c r="H5" s="265" t="s">
        <v>198</v>
      </c>
      <c r="I5" s="276" t="s">
        <v>106</v>
      </c>
      <c r="J5" s="276" t="s">
        <v>107</v>
      </c>
      <c r="K5" s="276" t="s">
        <v>112</v>
      </c>
      <c r="L5" s="276" t="s">
        <v>113</v>
      </c>
      <c r="M5" s="276" t="s">
        <v>114</v>
      </c>
      <c r="N5" s="276" t="s">
        <v>115</v>
      </c>
      <c r="O5" s="276" t="s">
        <v>116</v>
      </c>
      <c r="P5" s="229" t="s">
        <v>168</v>
      </c>
      <c r="Q5" s="231" t="s">
        <v>170</v>
      </c>
    </row>
    <row r="6" spans="2:17" s="8" customFormat="1" ht="15">
      <c r="B6" s="207">
        <v>11</v>
      </c>
      <c r="C6" s="110" t="s">
        <v>68</v>
      </c>
      <c r="D6" s="20"/>
      <c r="E6" s="111" t="s">
        <v>69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s="9" customFormat="1" ht="57">
      <c r="A7" s="8"/>
      <c r="B7" s="213">
        <v>11</v>
      </c>
      <c r="C7" s="89"/>
      <c r="D7" s="14">
        <v>4154</v>
      </c>
      <c r="E7" s="6" t="s">
        <v>146</v>
      </c>
      <c r="F7" s="29">
        <v>4762664.21</v>
      </c>
      <c r="G7" s="29">
        <v>376665.56</v>
      </c>
      <c r="H7" s="29">
        <f>SUM(F7:G7)</f>
        <v>5139329.77</v>
      </c>
      <c r="I7" s="37"/>
      <c r="J7" s="37"/>
      <c r="K7" s="37"/>
      <c r="L7" s="37"/>
      <c r="M7" s="37"/>
      <c r="N7" s="37">
        <v>2768600</v>
      </c>
      <c r="O7" s="37">
        <v>2370729.77</v>
      </c>
      <c r="P7" s="37">
        <f>SUM(I7:O7)</f>
        <v>5139329.77</v>
      </c>
      <c r="Q7" s="321">
        <f>H7-P7</f>
        <v>0</v>
      </c>
    </row>
    <row r="8" spans="1:17" s="9" customFormat="1" ht="15.75" thickBot="1">
      <c r="A8" s="8"/>
      <c r="B8" s="107"/>
      <c r="C8" s="108"/>
      <c r="D8" s="26"/>
      <c r="E8" s="169" t="s">
        <v>83</v>
      </c>
      <c r="F8" s="121">
        <f>SUM(F7)</f>
        <v>4762664.21</v>
      </c>
      <c r="G8" s="121">
        <f>SUM(G7)</f>
        <v>376665.56</v>
      </c>
      <c r="H8" s="121">
        <f>SUM(H7)</f>
        <v>5139329.77</v>
      </c>
      <c r="I8" s="121">
        <f aca="true" t="shared" si="0" ref="I8:Q8">SUM(I7)</f>
        <v>0</v>
      </c>
      <c r="J8" s="121">
        <f t="shared" si="0"/>
        <v>0</v>
      </c>
      <c r="K8" s="121">
        <f t="shared" si="0"/>
        <v>0</v>
      </c>
      <c r="L8" s="121">
        <f t="shared" si="0"/>
        <v>0</v>
      </c>
      <c r="M8" s="121">
        <f t="shared" si="0"/>
        <v>0</v>
      </c>
      <c r="N8" s="121">
        <f t="shared" si="0"/>
        <v>2768600</v>
      </c>
      <c r="O8" s="121">
        <f t="shared" si="0"/>
        <v>2370729.77</v>
      </c>
      <c r="P8" s="121">
        <f t="shared" si="0"/>
        <v>5139329.77</v>
      </c>
      <c r="Q8" s="320">
        <f t="shared" si="0"/>
        <v>0</v>
      </c>
    </row>
    <row r="9" spans="1:17" s="9" customFormat="1" ht="15.75" thickBot="1">
      <c r="A9" s="8"/>
      <c r="B9" s="8"/>
      <c r="C9" s="8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9" customFormat="1" ht="15">
      <c r="A10" s="8"/>
      <c r="B10" s="279"/>
      <c r="C10" s="280"/>
      <c r="D10" s="347" t="s">
        <v>103</v>
      </c>
      <c r="E10" s="347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2"/>
    </row>
    <row r="11" spans="2:17" ht="24.75" customHeight="1">
      <c r="B11" s="283"/>
      <c r="C11" s="284"/>
      <c r="D11" s="285">
        <v>4000</v>
      </c>
      <c r="E11" s="286" t="s">
        <v>87</v>
      </c>
      <c r="F11" s="287">
        <f>F8</f>
        <v>4762664.21</v>
      </c>
      <c r="G11" s="287">
        <f aca="true" t="shared" si="1" ref="G11:Q11">G8</f>
        <v>376665.56</v>
      </c>
      <c r="H11" s="287">
        <f t="shared" si="1"/>
        <v>5139329.77</v>
      </c>
      <c r="I11" s="287">
        <f t="shared" si="1"/>
        <v>0</v>
      </c>
      <c r="J11" s="287">
        <f t="shared" si="1"/>
        <v>0</v>
      </c>
      <c r="K11" s="287">
        <f t="shared" si="1"/>
        <v>0</v>
      </c>
      <c r="L11" s="287">
        <f t="shared" si="1"/>
        <v>0</v>
      </c>
      <c r="M11" s="287">
        <f t="shared" si="1"/>
        <v>0</v>
      </c>
      <c r="N11" s="287">
        <f t="shared" si="1"/>
        <v>2768600</v>
      </c>
      <c r="O11" s="287">
        <f t="shared" si="1"/>
        <v>2370729.77</v>
      </c>
      <c r="P11" s="287">
        <f t="shared" si="1"/>
        <v>5139329.77</v>
      </c>
      <c r="Q11" s="323">
        <f t="shared" si="1"/>
        <v>0</v>
      </c>
    </row>
    <row r="12" spans="1:17" ht="24.75" customHeight="1" thickBot="1">
      <c r="A12" s="10"/>
      <c r="B12" s="289"/>
      <c r="C12" s="290"/>
      <c r="D12" s="291"/>
      <c r="E12" s="291" t="s">
        <v>81</v>
      </c>
      <c r="F12" s="292">
        <f>SUM(F11:F11)</f>
        <v>4762664.21</v>
      </c>
      <c r="G12" s="292">
        <f aca="true" t="shared" si="2" ref="G12:Q12">SUM(G11:G11)</f>
        <v>376665.56</v>
      </c>
      <c r="H12" s="292">
        <f t="shared" si="2"/>
        <v>5139329.77</v>
      </c>
      <c r="I12" s="292">
        <f t="shared" si="2"/>
        <v>0</v>
      </c>
      <c r="J12" s="292">
        <f t="shared" si="2"/>
        <v>0</v>
      </c>
      <c r="K12" s="292">
        <f t="shared" si="2"/>
        <v>0</v>
      </c>
      <c r="L12" s="292">
        <f t="shared" si="2"/>
        <v>0</v>
      </c>
      <c r="M12" s="292">
        <f t="shared" si="2"/>
        <v>0</v>
      </c>
      <c r="N12" s="292">
        <f t="shared" si="2"/>
        <v>2768600</v>
      </c>
      <c r="O12" s="292">
        <f t="shared" si="2"/>
        <v>2370729.77</v>
      </c>
      <c r="P12" s="292">
        <f t="shared" si="2"/>
        <v>5139329.77</v>
      </c>
      <c r="Q12" s="322">
        <f t="shared" si="2"/>
        <v>0</v>
      </c>
    </row>
    <row r="13" spans="6:8" ht="12.75">
      <c r="F13" s="11" t="s">
        <v>42</v>
      </c>
      <c r="G13" s="11"/>
      <c r="H13" s="11"/>
    </row>
    <row r="18" ht="12.75">
      <c r="O18" s="11"/>
    </row>
    <row r="19" ht="12.75">
      <c r="Q19" s="146" t="s">
        <v>42</v>
      </c>
    </row>
  </sheetData>
  <sheetProtection/>
  <mergeCells count="4">
    <mergeCell ref="B1:Q1"/>
    <mergeCell ref="B2:Q2"/>
    <mergeCell ref="D10:E10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V24" sqref="V24"/>
    </sheetView>
  </sheetViews>
  <sheetFormatPr defaultColWidth="11.421875" defaultRowHeight="12.75"/>
  <cols>
    <col min="1" max="1" width="2.7109375" style="9" customWidth="1"/>
    <col min="2" max="3" width="5.57421875" style="1" customWidth="1"/>
    <col min="4" max="4" width="10.140625" style="2" bestFit="1" customWidth="1"/>
    <col min="5" max="5" width="57.421875" style="1" customWidth="1"/>
    <col min="6" max="6" width="4.57421875" style="1" hidden="1" customWidth="1"/>
    <col min="7" max="7" width="20.8515625" style="1" hidden="1" customWidth="1"/>
    <col min="8" max="8" width="26.421875" style="1" hidden="1" customWidth="1"/>
    <col min="9" max="9" width="19.421875" style="1" hidden="1" customWidth="1"/>
    <col min="10" max="10" width="15.8515625" style="1" hidden="1" customWidth="1"/>
    <col min="11" max="11" width="25.8515625" style="1" customWidth="1"/>
    <col min="12" max="12" width="6.57421875" style="1" hidden="1" customWidth="1"/>
    <col min="13" max="13" width="6.421875" style="1" hidden="1" customWidth="1"/>
    <col min="14" max="14" width="9.00390625" style="1" hidden="1" customWidth="1"/>
    <col min="15" max="15" width="12.8515625" style="1" hidden="1" customWidth="1"/>
    <col min="16" max="16" width="9.8515625" style="1" hidden="1" customWidth="1"/>
    <col min="17" max="17" width="12.7109375" style="1" hidden="1" customWidth="1"/>
    <col min="18" max="18" width="14.421875" style="1" hidden="1" customWidth="1"/>
    <col min="19" max="19" width="17.00390625" style="1" bestFit="1" customWidth="1"/>
    <col min="20" max="20" width="19.57421875" style="1" customWidth="1"/>
    <col min="21" max="16384" width="11.421875" style="1" customWidth="1"/>
  </cols>
  <sheetData>
    <row r="1" spans="2:20" ht="21" customHeight="1">
      <c r="B1" s="335" t="s">
        <v>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2:20" ht="17.25" customHeight="1">
      <c r="B2" s="335" t="s">
        <v>203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2:20" ht="18.75" customHeight="1">
      <c r="B3" s="335" t="s">
        <v>160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2:20" ht="18.75" customHeight="1" thickBo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20" ht="54.75" customHeight="1">
      <c r="B5" s="319" t="s">
        <v>65</v>
      </c>
      <c r="C5" s="228" t="s">
        <v>66</v>
      </c>
      <c r="D5" s="228" t="s">
        <v>133</v>
      </c>
      <c r="E5" s="228" t="s">
        <v>67</v>
      </c>
      <c r="F5" s="265" t="s">
        <v>204</v>
      </c>
      <c r="G5" s="265" t="s">
        <v>197</v>
      </c>
      <c r="H5" s="265" t="s">
        <v>205</v>
      </c>
      <c r="I5" s="265" t="s">
        <v>204</v>
      </c>
      <c r="J5" s="265" t="s">
        <v>206</v>
      </c>
      <c r="K5" s="265" t="s">
        <v>207</v>
      </c>
      <c r="L5" s="276" t="s">
        <v>106</v>
      </c>
      <c r="M5" s="276" t="s">
        <v>107</v>
      </c>
      <c r="N5" s="276" t="s">
        <v>112</v>
      </c>
      <c r="O5" s="276" t="s">
        <v>113</v>
      </c>
      <c r="P5" s="276" t="s">
        <v>114</v>
      </c>
      <c r="Q5" s="276" t="s">
        <v>115</v>
      </c>
      <c r="R5" s="276" t="s">
        <v>116</v>
      </c>
      <c r="S5" s="229" t="s">
        <v>168</v>
      </c>
      <c r="T5" s="231" t="s">
        <v>170</v>
      </c>
    </row>
    <row r="6" spans="2:20" s="8" customFormat="1" ht="18.75" customHeight="1">
      <c r="B6" s="32">
        <v>11</v>
      </c>
      <c r="C6" s="79" t="s">
        <v>71</v>
      </c>
      <c r="D6" s="33"/>
      <c r="E6" s="81" t="s">
        <v>135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214"/>
    </row>
    <row r="7" spans="2:20" s="8" customFormat="1" ht="18.75" customHeight="1">
      <c r="B7" s="127"/>
      <c r="C7" s="191"/>
      <c r="D7" s="128">
        <v>1715</v>
      </c>
      <c r="E7" s="86" t="s">
        <v>50</v>
      </c>
      <c r="F7" s="215"/>
      <c r="G7" s="130"/>
      <c r="H7" s="182">
        <f>SUM(F7:G7)</f>
        <v>0</v>
      </c>
      <c r="I7" s="113">
        <v>824590.12</v>
      </c>
      <c r="J7" s="113"/>
      <c r="K7" s="131">
        <f>SUM(I7:J7)</f>
        <v>824590.12</v>
      </c>
      <c r="L7" s="130"/>
      <c r="M7" s="130"/>
      <c r="N7" s="130"/>
      <c r="O7" s="130"/>
      <c r="P7" s="130"/>
      <c r="Q7" s="113">
        <v>810916.21</v>
      </c>
      <c r="R7" s="130"/>
      <c r="S7" s="131">
        <f aca="true" t="shared" si="0" ref="S7:S13">SUM(L7:R7)</f>
        <v>810916.21</v>
      </c>
      <c r="T7" s="216">
        <f aca="true" t="shared" si="1" ref="T7:T13">K7-S7</f>
        <v>13673.910000000033</v>
      </c>
    </row>
    <row r="8" spans="2:21" s="8" customFormat="1" ht="18.75" customHeight="1">
      <c r="B8" s="127"/>
      <c r="C8" s="191"/>
      <c r="D8" s="128">
        <v>1719</v>
      </c>
      <c r="E8" s="86" t="s">
        <v>51</v>
      </c>
      <c r="F8" s="215"/>
      <c r="G8" s="130"/>
      <c r="H8" s="182">
        <f>SUM(F8:G8)</f>
        <v>0</v>
      </c>
      <c r="I8" s="113">
        <v>833481.44</v>
      </c>
      <c r="J8" s="113"/>
      <c r="K8" s="131">
        <f>SUM(I8:J8)</f>
        <v>833481.44</v>
      </c>
      <c r="L8" s="130"/>
      <c r="M8" s="130"/>
      <c r="N8" s="130"/>
      <c r="O8" s="130"/>
      <c r="P8" s="130"/>
      <c r="Q8" s="113"/>
      <c r="R8" s="113">
        <v>832645.77</v>
      </c>
      <c r="S8" s="131">
        <f t="shared" si="0"/>
        <v>832645.77</v>
      </c>
      <c r="T8" s="216">
        <f t="shared" si="1"/>
        <v>835.6699999999255</v>
      </c>
      <c r="U8" s="212"/>
    </row>
    <row r="9" spans="2:20" s="8" customFormat="1" ht="18.75" customHeight="1">
      <c r="B9" s="102"/>
      <c r="C9" s="103"/>
      <c r="D9" s="217"/>
      <c r="E9" s="12" t="s">
        <v>88</v>
      </c>
      <c r="F9" s="114">
        <f>SUM(F7:F8)</f>
        <v>0</v>
      </c>
      <c r="G9" s="114">
        <f>SUM(G7:G8)</f>
        <v>0</v>
      </c>
      <c r="H9" s="218">
        <f>SUM(F9:G9)</f>
        <v>0</v>
      </c>
      <c r="I9" s="114">
        <f>SUM(I7:I8)</f>
        <v>1658071.56</v>
      </c>
      <c r="J9" s="114">
        <f>SUM(J7:J8)</f>
        <v>0</v>
      </c>
      <c r="K9" s="218">
        <f>SUM(I9:J9)</f>
        <v>1658071.56</v>
      </c>
      <c r="L9" s="114">
        <f aca="true" t="shared" si="2" ref="L9:T9">SUM(L7:L8)</f>
        <v>0</v>
      </c>
      <c r="M9" s="114">
        <f t="shared" si="2"/>
        <v>0</v>
      </c>
      <c r="N9" s="114">
        <f t="shared" si="2"/>
        <v>0</v>
      </c>
      <c r="O9" s="114">
        <f t="shared" si="2"/>
        <v>0</v>
      </c>
      <c r="P9" s="114">
        <f t="shared" si="2"/>
        <v>0</v>
      </c>
      <c r="Q9" s="114">
        <f t="shared" si="2"/>
        <v>810916.21</v>
      </c>
      <c r="R9" s="114">
        <f t="shared" si="2"/>
        <v>832645.77</v>
      </c>
      <c r="S9" s="114">
        <f t="shared" si="2"/>
        <v>1643561.98</v>
      </c>
      <c r="T9" s="123">
        <f t="shared" si="2"/>
        <v>14509.579999999958</v>
      </c>
    </row>
    <row r="10" spans="2:20" s="8" customFormat="1" ht="40.5" customHeight="1">
      <c r="B10" s="88"/>
      <c r="C10" s="89"/>
      <c r="D10" s="128">
        <v>2991</v>
      </c>
      <c r="E10" s="219" t="s">
        <v>208</v>
      </c>
      <c r="F10" s="113">
        <v>200000</v>
      </c>
      <c r="G10" s="167">
        <v>0</v>
      </c>
      <c r="H10" s="131">
        <f>SUM(F10:G10)</f>
        <v>200000</v>
      </c>
      <c r="I10" s="131"/>
      <c r="J10" s="131"/>
      <c r="K10" s="131">
        <f>SUM(H10:J10)</f>
        <v>200000</v>
      </c>
      <c r="L10" s="215">
        <v>0</v>
      </c>
      <c r="M10" s="215"/>
      <c r="N10" s="215"/>
      <c r="O10" s="215"/>
      <c r="P10" s="215"/>
      <c r="Q10" s="215"/>
      <c r="R10" s="215"/>
      <c r="S10" s="182">
        <f t="shared" si="0"/>
        <v>0</v>
      </c>
      <c r="T10" s="216">
        <f t="shared" si="1"/>
        <v>200000</v>
      </c>
    </row>
    <row r="11" spans="2:20" s="8" customFormat="1" ht="15">
      <c r="B11" s="102"/>
      <c r="C11" s="103"/>
      <c r="D11" s="217"/>
      <c r="E11" s="12" t="s">
        <v>89</v>
      </c>
      <c r="F11" s="114">
        <f>SUM(F10)</f>
        <v>200000</v>
      </c>
      <c r="G11" s="114">
        <f aca="true" t="shared" si="3" ref="G11:T11">SUM(G10)</f>
        <v>0</v>
      </c>
      <c r="H11" s="114">
        <f t="shared" si="3"/>
        <v>200000</v>
      </c>
      <c r="I11" s="114">
        <f t="shared" si="3"/>
        <v>0</v>
      </c>
      <c r="J11" s="114">
        <f t="shared" si="3"/>
        <v>0</v>
      </c>
      <c r="K11" s="114">
        <f t="shared" si="3"/>
        <v>200000</v>
      </c>
      <c r="L11" s="114">
        <f t="shared" si="3"/>
        <v>0</v>
      </c>
      <c r="M11" s="114">
        <f t="shared" si="3"/>
        <v>0</v>
      </c>
      <c r="N11" s="114">
        <f t="shared" si="3"/>
        <v>0</v>
      </c>
      <c r="O11" s="114">
        <f t="shared" si="3"/>
        <v>0</v>
      </c>
      <c r="P11" s="114">
        <f t="shared" si="3"/>
        <v>0</v>
      </c>
      <c r="Q11" s="114">
        <f t="shared" si="3"/>
        <v>0</v>
      </c>
      <c r="R11" s="114">
        <f t="shared" si="3"/>
        <v>0</v>
      </c>
      <c r="S11" s="114">
        <f t="shared" si="3"/>
        <v>0</v>
      </c>
      <c r="T11" s="123">
        <f t="shared" si="3"/>
        <v>200000</v>
      </c>
    </row>
    <row r="12" spans="2:20" s="8" customFormat="1" ht="15">
      <c r="B12" s="207">
        <v>11</v>
      </c>
      <c r="C12" s="110" t="s">
        <v>68</v>
      </c>
      <c r="D12" s="20"/>
      <c r="E12" s="111" t="s">
        <v>69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</row>
    <row r="13" spans="1:20" s="9" customFormat="1" ht="42.75">
      <c r="A13" s="8"/>
      <c r="B13" s="213">
        <v>11</v>
      </c>
      <c r="C13" s="89"/>
      <c r="D13" s="14">
        <v>4154</v>
      </c>
      <c r="E13" s="6" t="s">
        <v>146</v>
      </c>
      <c r="F13" s="29">
        <v>479012.47</v>
      </c>
      <c r="G13" s="29">
        <v>366293.37</v>
      </c>
      <c r="H13" s="29">
        <f>SUM(F13:G13)</f>
        <v>845305.84</v>
      </c>
      <c r="I13" s="29"/>
      <c r="J13" s="29"/>
      <c r="K13" s="29">
        <f>SUM(H13:J13)</f>
        <v>845305.84</v>
      </c>
      <c r="L13" s="37"/>
      <c r="M13" s="37"/>
      <c r="N13" s="37"/>
      <c r="O13" s="37"/>
      <c r="P13" s="37"/>
      <c r="Q13" s="37"/>
      <c r="R13" s="37">
        <v>845305.84</v>
      </c>
      <c r="S13" s="131">
        <f t="shared" si="0"/>
        <v>845305.84</v>
      </c>
      <c r="T13" s="216">
        <f t="shared" si="1"/>
        <v>0</v>
      </c>
    </row>
    <row r="14" spans="1:20" s="9" customFormat="1" ht="15.75" thickBot="1">
      <c r="A14" s="8"/>
      <c r="B14" s="107"/>
      <c r="C14" s="108"/>
      <c r="D14" s="26"/>
      <c r="E14" s="169" t="s">
        <v>83</v>
      </c>
      <c r="F14" s="121">
        <f>SUM(F13)</f>
        <v>479012.47</v>
      </c>
      <c r="G14" s="121">
        <f aca="true" t="shared" si="4" ref="G14:T14">SUM(G13)</f>
        <v>366293.37</v>
      </c>
      <c r="H14" s="121">
        <f t="shared" si="4"/>
        <v>845305.84</v>
      </c>
      <c r="I14" s="121">
        <f t="shared" si="4"/>
        <v>0</v>
      </c>
      <c r="J14" s="121">
        <f t="shared" si="4"/>
        <v>0</v>
      </c>
      <c r="K14" s="121">
        <f t="shared" si="4"/>
        <v>845305.84</v>
      </c>
      <c r="L14" s="121">
        <f t="shared" si="4"/>
        <v>0</v>
      </c>
      <c r="M14" s="121">
        <f t="shared" si="4"/>
        <v>0</v>
      </c>
      <c r="N14" s="121">
        <f t="shared" si="4"/>
        <v>0</v>
      </c>
      <c r="O14" s="121">
        <f t="shared" si="4"/>
        <v>0</v>
      </c>
      <c r="P14" s="121">
        <f t="shared" si="4"/>
        <v>0</v>
      </c>
      <c r="Q14" s="121">
        <f t="shared" si="4"/>
        <v>0</v>
      </c>
      <c r="R14" s="121">
        <f t="shared" si="4"/>
        <v>845305.84</v>
      </c>
      <c r="S14" s="121">
        <f t="shared" si="4"/>
        <v>845305.84</v>
      </c>
      <c r="T14" s="34">
        <f t="shared" si="4"/>
        <v>0</v>
      </c>
    </row>
    <row r="15" spans="1:20" s="9" customFormat="1" ht="15.75" thickBot="1">
      <c r="A15" s="8"/>
      <c r="B15" s="8"/>
      <c r="C15" s="8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9" customFormat="1" ht="15">
      <c r="A16" s="8"/>
      <c r="B16" s="279"/>
      <c r="C16" s="280"/>
      <c r="D16" s="347" t="s">
        <v>86</v>
      </c>
      <c r="E16" s="347"/>
      <c r="F16" s="281"/>
      <c r="G16" s="281"/>
      <c r="H16" s="281"/>
      <c r="I16" s="281"/>
      <c r="J16" s="324"/>
      <c r="K16" s="281"/>
      <c r="L16" s="281"/>
      <c r="M16" s="281"/>
      <c r="N16" s="281"/>
      <c r="O16" s="281"/>
      <c r="P16" s="281"/>
      <c r="Q16" s="281"/>
      <c r="R16" s="281"/>
      <c r="S16" s="281"/>
      <c r="T16" s="282"/>
    </row>
    <row r="17" spans="1:20" s="9" customFormat="1" ht="15">
      <c r="A17" s="8"/>
      <c r="B17" s="283"/>
      <c r="C17" s="284"/>
      <c r="D17" s="285">
        <v>1000</v>
      </c>
      <c r="E17" s="286" t="s">
        <v>78</v>
      </c>
      <c r="F17" s="311">
        <f>F9</f>
        <v>0</v>
      </c>
      <c r="G17" s="311">
        <f aca="true" t="shared" si="5" ref="G17:T17">G9</f>
        <v>0</v>
      </c>
      <c r="H17" s="311">
        <f t="shared" si="5"/>
        <v>0</v>
      </c>
      <c r="I17" s="311">
        <f t="shared" si="5"/>
        <v>1658071.56</v>
      </c>
      <c r="J17" s="311">
        <f t="shared" si="5"/>
        <v>0</v>
      </c>
      <c r="K17" s="311">
        <f t="shared" si="5"/>
        <v>1658071.56</v>
      </c>
      <c r="L17" s="311">
        <f t="shared" si="5"/>
        <v>0</v>
      </c>
      <c r="M17" s="311">
        <f t="shared" si="5"/>
        <v>0</v>
      </c>
      <c r="N17" s="311">
        <f t="shared" si="5"/>
        <v>0</v>
      </c>
      <c r="O17" s="311">
        <f t="shared" si="5"/>
        <v>0</v>
      </c>
      <c r="P17" s="311">
        <f t="shared" si="5"/>
        <v>0</v>
      </c>
      <c r="Q17" s="311">
        <f t="shared" si="5"/>
        <v>810916.21</v>
      </c>
      <c r="R17" s="311">
        <f t="shared" si="5"/>
        <v>832645.77</v>
      </c>
      <c r="S17" s="311">
        <f t="shared" si="5"/>
        <v>1643561.98</v>
      </c>
      <c r="T17" s="312">
        <f t="shared" si="5"/>
        <v>14509.579999999958</v>
      </c>
    </row>
    <row r="18" spans="1:20" s="9" customFormat="1" ht="17.25" customHeight="1">
      <c r="A18" s="8"/>
      <c r="B18" s="283"/>
      <c r="C18" s="284"/>
      <c r="D18" s="285">
        <v>2000</v>
      </c>
      <c r="E18" s="286" t="s">
        <v>79</v>
      </c>
      <c r="F18" s="311">
        <f>F11</f>
        <v>200000</v>
      </c>
      <c r="G18" s="311">
        <f>G11</f>
        <v>0</v>
      </c>
      <c r="H18" s="311">
        <f>H11</f>
        <v>200000</v>
      </c>
      <c r="I18" s="311">
        <f aca="true" t="shared" si="6" ref="I18:T18">I11</f>
        <v>0</v>
      </c>
      <c r="J18" s="311">
        <f t="shared" si="6"/>
        <v>0</v>
      </c>
      <c r="K18" s="311">
        <f t="shared" si="6"/>
        <v>200000</v>
      </c>
      <c r="L18" s="311">
        <f t="shared" si="6"/>
        <v>0</v>
      </c>
      <c r="M18" s="311">
        <f t="shared" si="6"/>
        <v>0</v>
      </c>
      <c r="N18" s="311">
        <f t="shared" si="6"/>
        <v>0</v>
      </c>
      <c r="O18" s="311">
        <f t="shared" si="6"/>
        <v>0</v>
      </c>
      <c r="P18" s="311">
        <f t="shared" si="6"/>
        <v>0</v>
      </c>
      <c r="Q18" s="311">
        <f t="shared" si="6"/>
        <v>0</v>
      </c>
      <c r="R18" s="311">
        <f t="shared" si="6"/>
        <v>0</v>
      </c>
      <c r="S18" s="311">
        <f t="shared" si="6"/>
        <v>0</v>
      </c>
      <c r="T18" s="312">
        <f t="shared" si="6"/>
        <v>200000</v>
      </c>
    </row>
    <row r="19" spans="2:20" ht="24.75" customHeight="1">
      <c r="B19" s="283"/>
      <c r="C19" s="284"/>
      <c r="D19" s="285">
        <v>4000</v>
      </c>
      <c r="E19" s="286" t="s">
        <v>87</v>
      </c>
      <c r="F19" s="287">
        <f>F14</f>
        <v>479012.47</v>
      </c>
      <c r="G19" s="287">
        <f>G14</f>
        <v>366293.37</v>
      </c>
      <c r="H19" s="287">
        <f>H14</f>
        <v>845305.84</v>
      </c>
      <c r="I19" s="287">
        <f aca="true" t="shared" si="7" ref="I19:T19">I14</f>
        <v>0</v>
      </c>
      <c r="J19" s="325">
        <f t="shared" si="7"/>
        <v>0</v>
      </c>
      <c r="K19" s="287">
        <f t="shared" si="7"/>
        <v>845305.84</v>
      </c>
      <c r="L19" s="287">
        <f t="shared" si="7"/>
        <v>0</v>
      </c>
      <c r="M19" s="287">
        <f t="shared" si="7"/>
        <v>0</v>
      </c>
      <c r="N19" s="287">
        <f t="shared" si="7"/>
        <v>0</v>
      </c>
      <c r="O19" s="287">
        <f t="shared" si="7"/>
        <v>0</v>
      </c>
      <c r="P19" s="287">
        <f t="shared" si="7"/>
        <v>0</v>
      </c>
      <c r="Q19" s="287">
        <f t="shared" si="7"/>
        <v>0</v>
      </c>
      <c r="R19" s="287">
        <f t="shared" si="7"/>
        <v>845305.84</v>
      </c>
      <c r="S19" s="287">
        <f t="shared" si="7"/>
        <v>845305.84</v>
      </c>
      <c r="T19" s="288">
        <f t="shared" si="7"/>
        <v>0</v>
      </c>
    </row>
    <row r="20" spans="1:20" ht="24.75" customHeight="1" thickBot="1">
      <c r="A20" s="10"/>
      <c r="B20" s="289"/>
      <c r="C20" s="290"/>
      <c r="D20" s="291"/>
      <c r="E20" s="291" t="s">
        <v>81</v>
      </c>
      <c r="F20" s="292">
        <f>SUM(F17:F19)</f>
        <v>679012.47</v>
      </c>
      <c r="G20" s="292">
        <f aca="true" t="shared" si="8" ref="G20:T20">SUM(G17:G19)</f>
        <v>366293.37</v>
      </c>
      <c r="H20" s="292">
        <f t="shared" si="8"/>
        <v>1045305.84</v>
      </c>
      <c r="I20" s="292">
        <f t="shared" si="8"/>
        <v>1658071.56</v>
      </c>
      <c r="J20" s="292">
        <f t="shared" si="8"/>
        <v>0</v>
      </c>
      <c r="K20" s="292">
        <f t="shared" si="8"/>
        <v>2703377.4</v>
      </c>
      <c r="L20" s="292">
        <f t="shared" si="8"/>
        <v>0</v>
      </c>
      <c r="M20" s="292">
        <f t="shared" si="8"/>
        <v>0</v>
      </c>
      <c r="N20" s="292">
        <f t="shared" si="8"/>
        <v>0</v>
      </c>
      <c r="O20" s="292">
        <f t="shared" si="8"/>
        <v>0</v>
      </c>
      <c r="P20" s="292">
        <f t="shared" si="8"/>
        <v>0</v>
      </c>
      <c r="Q20" s="292">
        <f t="shared" si="8"/>
        <v>810916.21</v>
      </c>
      <c r="R20" s="292">
        <f t="shared" si="8"/>
        <v>1677951.6099999999</v>
      </c>
      <c r="S20" s="292">
        <f t="shared" si="8"/>
        <v>2488867.82</v>
      </c>
      <c r="T20" s="293">
        <f t="shared" si="8"/>
        <v>214509.57999999996</v>
      </c>
    </row>
    <row r="21" spans="6:11" ht="12.75">
      <c r="F21" s="11" t="s">
        <v>42</v>
      </c>
      <c r="G21" s="11"/>
      <c r="H21" s="11"/>
      <c r="I21" s="11"/>
      <c r="J21" s="11"/>
      <c r="K21" s="11"/>
    </row>
  </sheetData>
  <sheetProtection/>
  <mergeCells count="4">
    <mergeCell ref="B1:T1"/>
    <mergeCell ref="B2:T2"/>
    <mergeCell ref="B3:T3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2.7109375" style="0" customWidth="1"/>
    <col min="2" max="2" width="43.57421875" style="0" customWidth="1"/>
    <col min="3" max="4" width="17.7109375" style="0" bestFit="1" customWidth="1"/>
    <col min="5" max="5" width="15.57421875" style="0" bestFit="1" customWidth="1"/>
    <col min="6" max="6" width="17.7109375" style="0" bestFit="1" customWidth="1"/>
    <col min="7" max="7" width="20.00390625" style="0" customWidth="1"/>
  </cols>
  <sheetData>
    <row r="1" spans="2:7" ht="34.5" customHeight="1">
      <c r="B1" s="329" t="s">
        <v>1</v>
      </c>
      <c r="C1" s="329"/>
      <c r="D1" s="329"/>
      <c r="E1" s="329"/>
      <c r="F1" s="329"/>
      <c r="G1" s="329"/>
    </row>
    <row r="5" spans="2:5" ht="12.75">
      <c r="B5" s="331" t="s">
        <v>213</v>
      </c>
      <c r="C5" s="331"/>
      <c r="D5" s="331"/>
      <c r="E5" s="78"/>
    </row>
    <row r="6" spans="2:7" ht="14.25">
      <c r="B6" s="58"/>
      <c r="C6" s="58"/>
      <c r="D6" s="58"/>
      <c r="E6" s="58"/>
      <c r="F6" s="58"/>
      <c r="G6" s="58"/>
    </row>
    <row r="7" spans="2:7" ht="15.75">
      <c r="B7" s="328" t="s">
        <v>160</v>
      </c>
      <c r="C7" s="328"/>
      <c r="D7" s="328"/>
      <c r="E7" s="328"/>
      <c r="F7" s="328"/>
      <c r="G7" s="328"/>
    </row>
    <row r="8" spans="2:7" ht="26.25" customHeight="1" thickBot="1">
      <c r="B8" s="332" t="s">
        <v>62</v>
      </c>
      <c r="C8" s="332"/>
      <c r="D8" s="332"/>
      <c r="E8" s="332"/>
      <c r="F8" s="332"/>
      <c r="G8" s="332"/>
    </row>
    <row r="9" spans="2:7" ht="62.25" customHeight="1">
      <c r="B9" s="250" t="s">
        <v>0</v>
      </c>
      <c r="C9" s="228" t="s">
        <v>131</v>
      </c>
      <c r="D9" s="228" t="s">
        <v>123</v>
      </c>
      <c r="E9" s="228" t="s">
        <v>134</v>
      </c>
      <c r="F9" s="229" t="s">
        <v>124</v>
      </c>
      <c r="G9" s="231" t="s">
        <v>94</v>
      </c>
    </row>
    <row r="10" spans="2:7" ht="9" customHeight="1">
      <c r="B10" s="239"/>
      <c r="C10" s="240"/>
      <c r="D10" s="240"/>
      <c r="E10" s="240"/>
      <c r="F10" s="241"/>
      <c r="G10" s="242"/>
    </row>
    <row r="11" spans="2:7" ht="15">
      <c r="B11" s="59"/>
      <c r="C11" s="60"/>
      <c r="D11" s="60"/>
      <c r="E11" s="60"/>
      <c r="F11" s="60"/>
      <c r="G11" s="61"/>
    </row>
    <row r="12" spans="2:7" ht="15">
      <c r="B12" s="62" t="s">
        <v>126</v>
      </c>
      <c r="C12" s="50">
        <v>34020510.001133226</v>
      </c>
      <c r="D12" s="50">
        <v>34020510.001133226</v>
      </c>
      <c r="E12" s="50">
        <v>34020510.001133226</v>
      </c>
      <c r="F12" s="50">
        <v>33805095.510000005</v>
      </c>
      <c r="G12" s="69">
        <v>215414.49000002543</v>
      </c>
    </row>
    <row r="13" spans="2:7" ht="15">
      <c r="B13" s="64"/>
      <c r="C13" s="65"/>
      <c r="D13" s="65"/>
      <c r="E13" s="65"/>
      <c r="F13" s="65"/>
      <c r="G13" s="69"/>
    </row>
    <row r="14" spans="2:7" ht="15">
      <c r="B14" s="66" t="s">
        <v>127</v>
      </c>
      <c r="C14" s="56">
        <v>2246553.4299999997</v>
      </c>
      <c r="D14" s="56">
        <v>2246553.4299999997</v>
      </c>
      <c r="E14" s="56">
        <v>2246553.4299999997</v>
      </c>
      <c r="F14" s="56">
        <v>1341106.24</v>
      </c>
      <c r="G14" s="69">
        <v>905447.19</v>
      </c>
    </row>
    <row r="15" spans="2:7" ht="15">
      <c r="B15" s="55"/>
      <c r="C15" s="67"/>
      <c r="D15" s="67"/>
      <c r="E15" s="67"/>
      <c r="F15" s="67"/>
      <c r="G15" s="69"/>
    </row>
    <row r="16" spans="2:7" ht="15">
      <c r="B16" s="66" t="s">
        <v>128</v>
      </c>
      <c r="C16" s="56">
        <v>6456340.57</v>
      </c>
      <c r="D16" s="56">
        <v>6456340.57</v>
      </c>
      <c r="E16" s="56">
        <v>6456340.57</v>
      </c>
      <c r="F16" s="56">
        <v>4484217.5</v>
      </c>
      <c r="G16" s="69">
        <v>1972123.07</v>
      </c>
    </row>
    <row r="17" spans="2:7" ht="15">
      <c r="B17" s="55"/>
      <c r="C17" s="67"/>
      <c r="D17" s="67"/>
      <c r="E17" s="67"/>
      <c r="F17" s="67"/>
      <c r="G17" s="69"/>
    </row>
    <row r="18" spans="2:7" ht="45">
      <c r="B18" s="64" t="s">
        <v>129</v>
      </c>
      <c r="C18" s="56">
        <v>100000</v>
      </c>
      <c r="D18" s="56">
        <v>100000</v>
      </c>
      <c r="E18" s="56">
        <v>100000</v>
      </c>
      <c r="F18" s="56">
        <v>100000</v>
      </c>
      <c r="G18" s="69">
        <v>0</v>
      </c>
    </row>
    <row r="19" spans="2:7" ht="15">
      <c r="B19" s="64"/>
      <c r="C19" s="56"/>
      <c r="D19" s="56"/>
      <c r="E19" s="56"/>
      <c r="F19" s="56"/>
      <c r="G19" s="69"/>
    </row>
    <row r="20" spans="2:7" ht="30">
      <c r="B20" s="64" t="s">
        <v>130</v>
      </c>
      <c r="C20" s="56">
        <v>0</v>
      </c>
      <c r="D20" s="56">
        <v>0</v>
      </c>
      <c r="E20" s="56">
        <v>0</v>
      </c>
      <c r="F20" s="56">
        <v>0</v>
      </c>
      <c r="G20" s="69">
        <v>0</v>
      </c>
    </row>
    <row r="21" spans="2:7" ht="15">
      <c r="B21" s="64"/>
      <c r="C21" s="65"/>
      <c r="D21" s="65"/>
      <c r="E21" s="65"/>
      <c r="F21" s="65"/>
      <c r="G21" s="69" t="s">
        <v>42</v>
      </c>
    </row>
    <row r="22" spans="2:7" ht="9" customHeight="1">
      <c r="B22" s="251"/>
      <c r="C22" s="252"/>
      <c r="D22" s="252"/>
      <c r="E22" s="252"/>
      <c r="F22" s="252"/>
      <c r="G22" s="253"/>
    </row>
    <row r="23" spans="2:7" ht="22.5" customHeight="1" thickBot="1">
      <c r="B23" s="255" t="s">
        <v>95</v>
      </c>
      <c r="C23" s="256">
        <f>SUM(C12:C21)</f>
        <v>42823404.001133226</v>
      </c>
      <c r="D23" s="256">
        <f>SUM(D12:D21)</f>
        <v>42823404.001133226</v>
      </c>
      <c r="E23" s="256">
        <f>SUM(E12:E21)</f>
        <v>42823404.001133226</v>
      </c>
      <c r="F23" s="256">
        <f>SUM(F12:F21)</f>
        <v>39730419.25000001</v>
      </c>
      <c r="G23" s="257">
        <f>SUM(G12:G21)</f>
        <v>3092984.750000025</v>
      </c>
    </row>
    <row r="24" ht="12.75">
      <c r="G24" s="44"/>
    </row>
    <row r="25" spans="3:7" ht="12.75">
      <c r="C25" s="44"/>
      <c r="D25" s="44"/>
      <c r="E25" s="44"/>
      <c r="F25" s="327"/>
      <c r="G25" s="327"/>
    </row>
  </sheetData>
  <sheetProtection/>
  <mergeCells count="5">
    <mergeCell ref="B1:G1"/>
    <mergeCell ref="B7:G7"/>
    <mergeCell ref="B8:G8"/>
    <mergeCell ref="B5:D5"/>
    <mergeCell ref="F25:G2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4" width="17.57421875" style="0" bestFit="1" customWidth="1"/>
    <col min="5" max="5" width="15.57421875" style="0" bestFit="1" customWidth="1"/>
    <col min="6" max="6" width="18.140625" style="0" customWidth="1"/>
    <col min="7" max="7" width="19.140625" style="0" customWidth="1"/>
  </cols>
  <sheetData>
    <row r="1" spans="2:7" ht="34.5" customHeight="1">
      <c r="B1" s="329" t="s">
        <v>1</v>
      </c>
      <c r="C1" s="329"/>
      <c r="D1" s="329"/>
      <c r="E1" s="329"/>
      <c r="F1" s="329"/>
      <c r="G1" s="329"/>
    </row>
    <row r="5" spans="2:7" ht="12.75">
      <c r="B5" s="331" t="s">
        <v>213</v>
      </c>
      <c r="C5" s="331"/>
      <c r="D5" s="331"/>
      <c r="E5" s="78"/>
      <c r="F5" s="77"/>
      <c r="G5" s="77"/>
    </row>
    <row r="6" spans="2:7" ht="14.25">
      <c r="B6" s="58"/>
      <c r="C6" s="58"/>
      <c r="D6" s="58"/>
      <c r="E6" s="58"/>
      <c r="F6" s="58"/>
      <c r="G6" s="58"/>
    </row>
    <row r="7" spans="2:7" ht="15.75">
      <c r="B7" s="328" t="s">
        <v>160</v>
      </c>
      <c r="C7" s="328"/>
      <c r="D7" s="328"/>
      <c r="E7" s="328"/>
      <c r="F7" s="328"/>
      <c r="G7" s="328"/>
    </row>
    <row r="8" spans="2:7" ht="23.25" customHeight="1" thickBot="1">
      <c r="B8" s="333" t="s">
        <v>120</v>
      </c>
      <c r="C8" s="333"/>
      <c r="D8" s="333"/>
      <c r="E8" s="333"/>
      <c r="F8" s="333"/>
      <c r="G8" s="333"/>
    </row>
    <row r="9" spans="2:7" ht="56.25" customHeight="1">
      <c r="B9" s="227" t="s">
        <v>0</v>
      </c>
      <c r="C9" s="228" t="s">
        <v>131</v>
      </c>
      <c r="D9" s="228" t="s">
        <v>123</v>
      </c>
      <c r="E9" s="228" t="s">
        <v>134</v>
      </c>
      <c r="F9" s="229" t="s">
        <v>124</v>
      </c>
      <c r="G9" s="231" t="s">
        <v>94</v>
      </c>
    </row>
    <row r="10" spans="2:7" ht="9" customHeight="1">
      <c r="B10" s="246"/>
      <c r="C10" s="247"/>
      <c r="D10" s="247"/>
      <c r="E10" s="247"/>
      <c r="F10" s="248"/>
      <c r="G10" s="249"/>
    </row>
    <row r="11" spans="2:7" ht="11.25" customHeight="1">
      <c r="B11" s="70"/>
      <c r="C11" s="71"/>
      <c r="D11" s="71"/>
      <c r="E11" s="71"/>
      <c r="F11" s="71"/>
      <c r="G11" s="72"/>
    </row>
    <row r="12" spans="2:7" ht="21.75" customHeight="1">
      <c r="B12" s="64" t="s">
        <v>214</v>
      </c>
      <c r="C12" s="220"/>
      <c r="D12" s="220">
        <v>498000</v>
      </c>
      <c r="E12" s="220">
        <v>498000</v>
      </c>
      <c r="F12" s="220">
        <v>498000</v>
      </c>
      <c r="G12" s="73">
        <v>0</v>
      </c>
    </row>
    <row r="13" spans="2:7" ht="12.75" customHeight="1">
      <c r="B13" s="64"/>
      <c r="C13" s="220"/>
      <c r="D13" s="220"/>
      <c r="E13" s="220"/>
      <c r="F13" s="220"/>
      <c r="G13" s="73"/>
    </row>
    <row r="14" spans="2:7" ht="20.25" customHeight="1">
      <c r="B14" s="66" t="s">
        <v>128</v>
      </c>
      <c r="C14" s="220"/>
      <c r="D14" s="220">
        <v>500000</v>
      </c>
      <c r="E14" s="220">
        <v>500000</v>
      </c>
      <c r="F14" s="220">
        <v>500000</v>
      </c>
      <c r="G14" s="73">
        <v>0</v>
      </c>
    </row>
    <row r="15" spans="2:7" ht="12.75" customHeight="1">
      <c r="B15" s="66"/>
      <c r="C15" s="220"/>
      <c r="D15" s="220"/>
      <c r="E15" s="220"/>
      <c r="F15" s="220"/>
      <c r="G15" s="73"/>
    </row>
    <row r="16" spans="2:7" ht="45">
      <c r="B16" s="64" t="s">
        <v>129</v>
      </c>
      <c r="C16" s="50">
        <v>47199873.379999995</v>
      </c>
      <c r="D16" s="50">
        <v>18302720.5</v>
      </c>
      <c r="E16" s="50">
        <v>18302720.5</v>
      </c>
      <c r="F16" s="50">
        <v>18302720.5</v>
      </c>
      <c r="G16" s="73">
        <v>0</v>
      </c>
    </row>
    <row r="17" spans="2:7" ht="12.75" customHeight="1">
      <c r="B17" s="64"/>
      <c r="C17" s="65"/>
      <c r="D17" s="65"/>
      <c r="E17" s="65"/>
      <c r="F17" s="65"/>
      <c r="G17" s="74"/>
    </row>
    <row r="18" spans="2:7" ht="9" customHeight="1">
      <c r="B18" s="251"/>
      <c r="C18" s="252"/>
      <c r="D18" s="252"/>
      <c r="E18" s="252"/>
      <c r="F18" s="252"/>
      <c r="G18" s="254"/>
    </row>
    <row r="19" spans="2:7" ht="22.5" customHeight="1" thickBot="1">
      <c r="B19" s="255" t="s">
        <v>95</v>
      </c>
      <c r="C19" s="256">
        <f>SUM(C16:C17)</f>
        <v>47199873.379999995</v>
      </c>
      <c r="D19" s="256">
        <f>SUM(D12:D17)</f>
        <v>19300720.5</v>
      </c>
      <c r="E19" s="256">
        <f>SUM(E12:E17)</f>
        <v>19300720.5</v>
      </c>
      <c r="F19" s="256">
        <f>SUM(F12:F17)</f>
        <v>19300720.5</v>
      </c>
      <c r="G19" s="257">
        <f>SUM(G12:G17)</f>
        <v>0</v>
      </c>
    </row>
    <row r="20" ht="12.75">
      <c r="G20" s="68" t="s">
        <v>42</v>
      </c>
    </row>
    <row r="21" spans="3:7" ht="12.75">
      <c r="C21" s="44"/>
      <c r="D21" s="44"/>
      <c r="E21" s="44"/>
      <c r="F21" s="327"/>
      <c r="G21" s="327"/>
    </row>
    <row r="22" spans="3:7" ht="12.75">
      <c r="C22" s="44"/>
      <c r="D22" s="44"/>
      <c r="E22" s="44"/>
      <c r="F22" s="44"/>
      <c r="G22" s="44"/>
    </row>
    <row r="23" spans="3:7" ht="12.75">
      <c r="C23" s="44"/>
      <c r="D23" s="44"/>
      <c r="E23" s="44"/>
      <c r="F23" s="44"/>
      <c r="G23" s="44"/>
    </row>
    <row r="24" spans="3:7" ht="12.75">
      <c r="C24" s="44"/>
      <c r="D24" s="44"/>
      <c r="E24" s="44"/>
      <c r="F24" s="44"/>
      <c r="G24" s="44"/>
    </row>
    <row r="25" spans="4:5" ht="12.75">
      <c r="D25" s="44"/>
      <c r="E25" s="44"/>
    </row>
  </sheetData>
  <sheetProtection/>
  <mergeCells count="5">
    <mergeCell ref="B1:G1"/>
    <mergeCell ref="B7:G7"/>
    <mergeCell ref="B8:G8"/>
    <mergeCell ref="B5:D5"/>
    <mergeCell ref="F21:G2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2.7109375" style="0" customWidth="1"/>
    <col min="2" max="2" width="49.7109375" style="0" customWidth="1"/>
    <col min="3" max="3" width="17.57421875" style="0" bestFit="1" customWidth="1"/>
    <col min="4" max="4" width="18.421875" style="0" bestFit="1" customWidth="1"/>
    <col min="5" max="5" width="16.8515625" style="0" bestFit="1" customWidth="1"/>
    <col min="6" max="6" width="17.57421875" style="0" bestFit="1" customWidth="1"/>
    <col min="7" max="7" width="20.00390625" style="0" customWidth="1"/>
  </cols>
  <sheetData>
    <row r="1" spans="2:7" ht="34.5" customHeight="1">
      <c r="B1" s="329" t="s">
        <v>1</v>
      </c>
      <c r="C1" s="329"/>
      <c r="D1" s="329"/>
      <c r="E1" s="329"/>
      <c r="F1" s="329"/>
      <c r="G1" s="329"/>
    </row>
    <row r="4" spans="2:4" ht="12.75">
      <c r="B4" s="331" t="s">
        <v>42</v>
      </c>
      <c r="C4" s="331"/>
      <c r="D4" s="331"/>
    </row>
    <row r="5" spans="2:7" ht="12.75">
      <c r="B5" s="331" t="s">
        <v>213</v>
      </c>
      <c r="C5" s="331"/>
      <c r="D5" s="331"/>
      <c r="E5" s="78"/>
      <c r="F5" s="77"/>
      <c r="G5" s="77"/>
    </row>
    <row r="7" spans="2:7" ht="15.75">
      <c r="B7" s="328" t="s">
        <v>160</v>
      </c>
      <c r="C7" s="328"/>
      <c r="D7" s="328"/>
      <c r="E7" s="328"/>
      <c r="F7" s="328"/>
      <c r="G7" s="328"/>
    </row>
    <row r="8" spans="2:7" ht="26.25" customHeight="1" thickBot="1">
      <c r="B8" s="332" t="s">
        <v>132</v>
      </c>
      <c r="C8" s="332"/>
      <c r="D8" s="332"/>
      <c r="E8" s="332"/>
      <c r="F8" s="332"/>
      <c r="G8" s="332"/>
    </row>
    <row r="9" spans="2:7" ht="56.25" customHeight="1">
      <c r="B9" s="227" t="s">
        <v>0</v>
      </c>
      <c r="C9" s="228" t="s">
        <v>131</v>
      </c>
      <c r="D9" s="228" t="s">
        <v>123</v>
      </c>
      <c r="E9" s="228" t="s">
        <v>134</v>
      </c>
      <c r="F9" s="229" t="s">
        <v>124</v>
      </c>
      <c r="G9" s="231" t="s">
        <v>94</v>
      </c>
    </row>
    <row r="10" spans="2:7" ht="9" customHeight="1">
      <c r="B10" s="232"/>
      <c r="C10" s="233"/>
      <c r="D10" s="233"/>
      <c r="E10" s="233"/>
      <c r="F10" s="233"/>
      <c r="G10" s="258"/>
    </row>
    <row r="11" spans="2:7" ht="15">
      <c r="B11" s="47"/>
      <c r="C11" s="48"/>
      <c r="D11" s="48"/>
      <c r="E11" s="48"/>
      <c r="F11" s="48"/>
      <c r="G11" s="75"/>
    </row>
    <row r="12" spans="2:7" ht="15">
      <c r="B12" s="62" t="s">
        <v>126</v>
      </c>
      <c r="C12" s="50">
        <v>68959206.99579994</v>
      </c>
      <c r="D12" s="50">
        <v>71470565.21579996</v>
      </c>
      <c r="E12" s="50">
        <v>71470565.21579996</v>
      </c>
      <c r="F12" s="50">
        <v>65441684.9</v>
      </c>
      <c r="G12" s="69">
        <v>6028880.320000008</v>
      </c>
    </row>
    <row r="13" spans="2:7" ht="15">
      <c r="B13" s="64"/>
      <c r="C13" s="65"/>
      <c r="D13" s="65"/>
      <c r="E13" s="65"/>
      <c r="F13" s="65"/>
      <c r="G13" s="69" t="s">
        <v>42</v>
      </c>
    </row>
    <row r="14" spans="2:7" ht="15">
      <c r="B14" s="66" t="s">
        <v>127</v>
      </c>
      <c r="C14" s="56">
        <v>3620185</v>
      </c>
      <c r="D14" s="56">
        <v>3633185</v>
      </c>
      <c r="E14" s="56">
        <v>3633185</v>
      </c>
      <c r="F14" s="56">
        <v>3432823.0000000005</v>
      </c>
      <c r="G14" s="69">
        <v>200362.00000000003</v>
      </c>
    </row>
    <row r="15" spans="2:7" ht="15">
      <c r="B15" s="55"/>
      <c r="C15" s="67"/>
      <c r="D15" s="67"/>
      <c r="E15" s="67"/>
      <c r="F15" s="67"/>
      <c r="G15" s="69" t="s">
        <v>42</v>
      </c>
    </row>
    <row r="16" spans="2:7" ht="15">
      <c r="B16" s="66" t="s">
        <v>128</v>
      </c>
      <c r="C16" s="56">
        <v>16109964.999999998</v>
      </c>
      <c r="D16" s="56">
        <v>12581169.999999998</v>
      </c>
      <c r="E16" s="56">
        <v>12581169.999999998</v>
      </c>
      <c r="F16" s="56">
        <v>10793538.250000002</v>
      </c>
      <c r="G16" s="69">
        <v>1787631.7499999993</v>
      </c>
    </row>
    <row r="17" spans="2:7" ht="15">
      <c r="B17" s="55"/>
      <c r="C17" s="67"/>
      <c r="D17" s="67"/>
      <c r="E17" s="67"/>
      <c r="F17" s="67"/>
      <c r="G17" s="69" t="s">
        <v>42</v>
      </c>
    </row>
    <row r="18" spans="2:7" ht="30">
      <c r="B18" s="64" t="s">
        <v>129</v>
      </c>
      <c r="C18" s="56">
        <v>19649938</v>
      </c>
      <c r="D18" s="56">
        <v>23165733</v>
      </c>
      <c r="E18" s="56">
        <v>23165733</v>
      </c>
      <c r="F18" s="56">
        <v>23165733</v>
      </c>
      <c r="G18" s="260">
        <v>0</v>
      </c>
    </row>
    <row r="19" spans="2:7" ht="15">
      <c r="B19" s="64"/>
      <c r="C19" s="65"/>
      <c r="D19" s="63"/>
      <c r="E19" s="63"/>
      <c r="F19" s="63"/>
      <c r="G19" s="69" t="s">
        <v>42</v>
      </c>
    </row>
    <row r="20" spans="2:7" ht="9" customHeight="1">
      <c r="B20" s="251"/>
      <c r="C20" s="252"/>
      <c r="D20" s="259"/>
      <c r="E20" s="259"/>
      <c r="F20" s="259"/>
      <c r="G20" s="253"/>
    </row>
    <row r="21" spans="2:7" ht="22.5" customHeight="1" thickBot="1">
      <c r="B21" s="255" t="s">
        <v>95</v>
      </c>
      <c r="C21" s="256">
        <f>SUM(C12:C19)</f>
        <v>108339294.99579994</v>
      </c>
      <c r="D21" s="256">
        <f>SUM(D12:D19)</f>
        <v>110850653.21579996</v>
      </c>
      <c r="E21" s="256">
        <f>SUM(E12:E19)</f>
        <v>110850653.21579996</v>
      </c>
      <c r="F21" s="256">
        <f>SUM(F12:F19)</f>
        <v>102833779.15</v>
      </c>
      <c r="G21" s="257">
        <f>SUM(G12:G19)</f>
        <v>8016874.070000007</v>
      </c>
    </row>
    <row r="22" spans="4:7" ht="12.75">
      <c r="D22" s="44"/>
      <c r="E22" s="44"/>
      <c r="F22" s="44"/>
      <c r="G22" s="44"/>
    </row>
    <row r="23" spans="6:7" ht="12.75">
      <c r="F23" s="327"/>
      <c r="G23" s="327"/>
    </row>
  </sheetData>
  <sheetProtection/>
  <mergeCells count="6">
    <mergeCell ref="B1:G1"/>
    <mergeCell ref="B7:G7"/>
    <mergeCell ref="B8:G8"/>
    <mergeCell ref="B5:D5"/>
    <mergeCell ref="F23:G2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zoomScalePageLayoutView="0" workbookViewId="0" topLeftCell="A1">
      <selection activeCell="D11" sqref="D11:D13"/>
    </sheetView>
  </sheetViews>
  <sheetFormatPr defaultColWidth="11.421875" defaultRowHeight="12.75"/>
  <cols>
    <col min="1" max="1" width="2.7109375" style="0" customWidth="1"/>
    <col min="2" max="2" width="47.00390625" style="0" customWidth="1"/>
    <col min="3" max="4" width="17.28125" style="0" customWidth="1"/>
    <col min="5" max="5" width="19.421875" style="0" customWidth="1"/>
    <col min="6" max="6" width="17.57421875" style="0" bestFit="1" customWidth="1"/>
  </cols>
  <sheetData>
    <row r="1" spans="2:6" ht="34.5" customHeight="1">
      <c r="B1" s="329" t="s">
        <v>1</v>
      </c>
      <c r="C1" s="329"/>
      <c r="D1" s="329"/>
      <c r="E1" s="329"/>
      <c r="F1" s="329"/>
    </row>
    <row r="5" spans="2:6" ht="12.75">
      <c r="B5" s="331" t="s">
        <v>213</v>
      </c>
      <c r="C5" s="331"/>
      <c r="D5" s="78"/>
      <c r="E5" s="77"/>
      <c r="F5" s="77"/>
    </row>
    <row r="6" spans="2:5" ht="12.75">
      <c r="B6" s="331" t="s">
        <v>42</v>
      </c>
      <c r="C6" s="331"/>
      <c r="D6" s="331"/>
      <c r="E6" s="331"/>
    </row>
    <row r="7" spans="2:7" ht="15.75">
      <c r="B7" s="328" t="s">
        <v>160</v>
      </c>
      <c r="C7" s="328"/>
      <c r="D7" s="328"/>
      <c r="E7" s="328"/>
      <c r="F7" s="328"/>
      <c r="G7" s="58"/>
    </row>
    <row r="8" spans="2:6" ht="26.25" customHeight="1" thickBot="1">
      <c r="B8" s="334" t="s">
        <v>209</v>
      </c>
      <c r="C8" s="334"/>
      <c r="D8" s="334"/>
      <c r="E8" s="334"/>
      <c r="F8" s="334"/>
    </row>
    <row r="9" spans="2:6" ht="56.25" customHeight="1">
      <c r="B9" s="250" t="s">
        <v>0</v>
      </c>
      <c r="C9" s="228" t="s">
        <v>123</v>
      </c>
      <c r="D9" s="265" t="s">
        <v>134</v>
      </c>
      <c r="E9" s="229" t="s">
        <v>124</v>
      </c>
      <c r="F9" s="231" t="s">
        <v>94</v>
      </c>
    </row>
    <row r="10" spans="2:6" ht="9" customHeight="1">
      <c r="B10" s="239"/>
      <c r="C10" s="264"/>
      <c r="D10" s="264"/>
      <c r="E10" s="241"/>
      <c r="F10" s="266"/>
    </row>
    <row r="11" spans="2:6" ht="27" customHeight="1">
      <c r="B11" s="66" t="s">
        <v>211</v>
      </c>
      <c r="C11" s="263">
        <v>47165.37</v>
      </c>
      <c r="D11" s="263">
        <v>47165.37</v>
      </c>
      <c r="E11" s="51">
        <v>6910.66</v>
      </c>
      <c r="F11" s="268">
        <f>D11-E11</f>
        <v>40254.71000000001</v>
      </c>
    </row>
    <row r="12" spans="2:6" ht="15">
      <c r="B12" s="55"/>
      <c r="C12" s="63"/>
      <c r="D12" s="63"/>
      <c r="E12" s="63"/>
      <c r="F12" s="69" t="s">
        <v>42</v>
      </c>
    </row>
    <row r="13" spans="2:6" ht="30">
      <c r="B13" s="64" t="s">
        <v>129</v>
      </c>
      <c r="C13" s="56">
        <v>5615364.39</v>
      </c>
      <c r="D13" s="56">
        <v>5615364.39</v>
      </c>
      <c r="E13" s="63">
        <v>5615364.390000001</v>
      </c>
      <c r="F13" s="260">
        <f>C13-E13</f>
        <v>0</v>
      </c>
    </row>
    <row r="14" spans="2:6" ht="15">
      <c r="B14" s="64"/>
      <c r="C14" s="56"/>
      <c r="D14" s="56"/>
      <c r="E14" s="63"/>
      <c r="F14" s="69"/>
    </row>
    <row r="15" spans="2:6" ht="9" customHeight="1">
      <c r="B15" s="243"/>
      <c r="C15" s="267"/>
      <c r="D15" s="267"/>
      <c r="E15" s="238"/>
      <c r="F15" s="244" t="s">
        <v>42</v>
      </c>
    </row>
    <row r="16" spans="2:6" ht="22.5" customHeight="1" thickBot="1">
      <c r="B16" s="255" t="s">
        <v>95</v>
      </c>
      <c r="C16" s="256">
        <f>SUM(C11:C15)</f>
        <v>5662529.76</v>
      </c>
      <c r="D16" s="256">
        <f>SUM(D11:D15)</f>
        <v>5662529.76</v>
      </c>
      <c r="E16" s="256">
        <f>SUM(E11:E15)</f>
        <v>5622275.050000001</v>
      </c>
      <c r="F16" s="257">
        <f>SUM(F11:F15)</f>
        <v>40254.71000000001</v>
      </c>
    </row>
    <row r="17" spans="2:6" ht="9" customHeight="1">
      <c r="B17" s="261"/>
      <c r="C17" s="262"/>
      <c r="D17" s="262"/>
      <c r="E17" s="262"/>
      <c r="F17" s="262"/>
    </row>
    <row r="18" spans="3:6" ht="12.75">
      <c r="C18" s="44"/>
      <c r="D18" s="44"/>
      <c r="E18" s="44"/>
      <c r="F18" s="44"/>
    </row>
    <row r="19" spans="3:6" ht="12.75">
      <c r="C19" s="44"/>
      <c r="D19" s="44"/>
      <c r="E19" s="327"/>
      <c r="F19" s="327"/>
    </row>
    <row r="20" spans="3:6" ht="12.75">
      <c r="C20" s="44"/>
      <c r="D20" s="44"/>
      <c r="E20" s="44"/>
      <c r="F20" s="44"/>
    </row>
    <row r="21" spans="3:6" ht="12.75">
      <c r="C21" s="44"/>
      <c r="D21" s="44"/>
      <c r="E21" s="44"/>
      <c r="F21" s="44"/>
    </row>
    <row r="22" spans="3:6" ht="12.75">
      <c r="C22" s="44"/>
      <c r="D22" s="44"/>
      <c r="E22" s="44"/>
      <c r="F22" s="44"/>
    </row>
    <row r="23" spans="3:5" ht="12.75">
      <c r="C23" s="44"/>
      <c r="D23" s="44"/>
      <c r="E23" s="44"/>
    </row>
    <row r="24" spans="3:5" ht="12.75">
      <c r="C24" s="44"/>
      <c r="D24" s="44"/>
      <c r="E24" s="44"/>
    </row>
    <row r="25" spans="3:5" ht="12.75">
      <c r="C25" s="44"/>
      <c r="D25" s="44"/>
      <c r="E25" s="45"/>
    </row>
    <row r="26" spans="3:4" ht="12.75">
      <c r="C26" s="45"/>
      <c r="D26" s="45"/>
    </row>
  </sheetData>
  <sheetProtection/>
  <mergeCells count="6">
    <mergeCell ref="E19:F19"/>
    <mergeCell ref="B1:F1"/>
    <mergeCell ref="B6:E6"/>
    <mergeCell ref="B7:F7"/>
    <mergeCell ref="B8:F8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2.7109375" style="0" customWidth="1"/>
    <col min="2" max="2" width="49.7109375" style="0" customWidth="1"/>
    <col min="3" max="4" width="17.28125" style="0" customWidth="1"/>
    <col min="5" max="5" width="19.421875" style="0" customWidth="1"/>
    <col min="6" max="6" width="21.140625" style="0" customWidth="1"/>
  </cols>
  <sheetData>
    <row r="1" spans="2:6" ht="34.5" customHeight="1">
      <c r="B1" s="329" t="s">
        <v>1</v>
      </c>
      <c r="C1" s="329"/>
      <c r="D1" s="329"/>
      <c r="E1" s="329"/>
      <c r="F1" s="329"/>
    </row>
    <row r="5" spans="2:6" ht="12.75">
      <c r="B5" s="331" t="s">
        <v>213</v>
      </c>
      <c r="C5" s="331"/>
      <c r="D5" s="78"/>
      <c r="E5" s="77"/>
      <c r="F5" s="77"/>
    </row>
    <row r="6" spans="2:5" ht="12.75">
      <c r="B6" s="331" t="s">
        <v>42</v>
      </c>
      <c r="C6" s="331"/>
      <c r="D6" s="331"/>
      <c r="E6" s="331"/>
    </row>
    <row r="7" spans="2:7" ht="14.25">
      <c r="B7" s="58"/>
      <c r="C7" s="58"/>
      <c r="D7" s="58"/>
      <c r="E7" s="58"/>
      <c r="F7" s="58"/>
      <c r="G7" s="58"/>
    </row>
    <row r="8" spans="2:7" ht="15.75">
      <c r="B8" s="328" t="s">
        <v>160</v>
      </c>
      <c r="C8" s="328"/>
      <c r="D8" s="328"/>
      <c r="E8" s="328"/>
      <c r="F8" s="328"/>
      <c r="G8" s="58"/>
    </row>
    <row r="9" spans="2:6" ht="26.25" customHeight="1" thickBot="1">
      <c r="B9" s="334" t="s">
        <v>212</v>
      </c>
      <c r="C9" s="334"/>
      <c r="D9" s="334"/>
      <c r="E9" s="334"/>
      <c r="F9" s="334"/>
    </row>
    <row r="10" spans="2:6" ht="56.25" customHeight="1">
      <c r="B10" s="250" t="s">
        <v>0</v>
      </c>
      <c r="C10" s="228" t="s">
        <v>123</v>
      </c>
      <c r="D10" s="228" t="s">
        <v>134</v>
      </c>
      <c r="E10" s="229" t="s">
        <v>124</v>
      </c>
      <c r="F10" s="231" t="s">
        <v>94</v>
      </c>
    </row>
    <row r="11" spans="2:6" ht="9" customHeight="1">
      <c r="B11" s="269"/>
      <c r="C11" s="238"/>
      <c r="D11" s="238"/>
      <c r="E11" s="238"/>
      <c r="F11" s="244"/>
    </row>
    <row r="12" spans="2:6" ht="15">
      <c r="B12" s="55"/>
      <c r="C12" s="63"/>
      <c r="D12" s="63"/>
      <c r="E12" s="63"/>
      <c r="F12" s="69"/>
    </row>
    <row r="13" spans="2:6" ht="40.5" customHeight="1">
      <c r="B13" s="64" t="s">
        <v>129</v>
      </c>
      <c r="C13" s="63">
        <v>5139329.77</v>
      </c>
      <c r="D13" s="63">
        <v>5139329.77</v>
      </c>
      <c r="E13" s="63">
        <v>5139329.77</v>
      </c>
      <c r="F13" s="272">
        <f>C13-E13</f>
        <v>0</v>
      </c>
    </row>
    <row r="14" spans="2:6" ht="15">
      <c r="B14" s="64"/>
      <c r="C14" s="56"/>
      <c r="D14" s="56"/>
      <c r="E14" s="63"/>
      <c r="F14" s="273" t="s">
        <v>42</v>
      </c>
    </row>
    <row r="15" spans="2:6" ht="9" customHeight="1">
      <c r="B15" s="251"/>
      <c r="C15" s="270"/>
      <c r="D15" s="270"/>
      <c r="E15" s="259"/>
      <c r="F15" s="274"/>
    </row>
    <row r="16" spans="2:6" ht="22.5" customHeight="1" thickBot="1">
      <c r="B16" s="255" t="s">
        <v>95</v>
      </c>
      <c r="C16" s="256">
        <f>SUM(C11:C14)</f>
        <v>5139329.77</v>
      </c>
      <c r="D16" s="256">
        <f>SUM(D11:D14)</f>
        <v>5139329.77</v>
      </c>
      <c r="E16" s="256">
        <f>SUM(E11:E14)</f>
        <v>5139329.77</v>
      </c>
      <c r="F16" s="271">
        <f>SUM(F11:F14)</f>
        <v>0</v>
      </c>
    </row>
    <row r="17" spans="3:6" ht="12.75">
      <c r="C17" s="44"/>
      <c r="D17" s="44"/>
      <c r="E17" s="44"/>
      <c r="F17" s="44"/>
    </row>
    <row r="18" spans="3:6" ht="12.75">
      <c r="C18" s="44"/>
      <c r="D18" s="44"/>
      <c r="E18" s="327"/>
      <c r="F18" s="327"/>
    </row>
    <row r="19" spans="3:6" ht="12.75">
      <c r="C19" s="44"/>
      <c r="D19" s="44"/>
      <c r="E19" s="44"/>
      <c r="F19" s="44"/>
    </row>
    <row r="20" spans="3:6" ht="12.75">
      <c r="C20" s="44"/>
      <c r="D20" s="44"/>
      <c r="E20" s="44"/>
      <c r="F20" s="44"/>
    </row>
    <row r="21" spans="3:6" ht="12.75">
      <c r="C21" s="44"/>
      <c r="D21" s="44"/>
      <c r="E21" s="44"/>
      <c r="F21" s="44"/>
    </row>
    <row r="22" spans="3:5" ht="12.75">
      <c r="C22" s="44"/>
      <c r="D22" s="44"/>
      <c r="E22" s="44"/>
    </row>
    <row r="23" spans="3:5" ht="12.75">
      <c r="C23" s="44"/>
      <c r="D23" s="44"/>
      <c r="E23" s="44"/>
    </row>
    <row r="24" spans="3:5" ht="12.75">
      <c r="C24" s="44"/>
      <c r="D24" s="44"/>
      <c r="E24" s="45"/>
    </row>
    <row r="25" spans="3:4" ht="12.75">
      <c r="C25" s="45"/>
      <c r="D25" s="45"/>
    </row>
  </sheetData>
  <sheetProtection/>
  <mergeCells count="6">
    <mergeCell ref="B1:F1"/>
    <mergeCell ref="B5:C5"/>
    <mergeCell ref="B6:E6"/>
    <mergeCell ref="B8:F8"/>
    <mergeCell ref="B9:F9"/>
    <mergeCell ref="E18:F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2.7109375" style="0" customWidth="1"/>
    <col min="2" max="2" width="49.7109375" style="0" customWidth="1"/>
    <col min="3" max="4" width="17.28125" style="0" customWidth="1"/>
    <col min="5" max="5" width="19.421875" style="0" customWidth="1"/>
    <col min="6" max="6" width="21.140625" style="0" customWidth="1"/>
  </cols>
  <sheetData>
    <row r="1" spans="2:6" ht="34.5" customHeight="1">
      <c r="B1" s="329" t="s">
        <v>1</v>
      </c>
      <c r="C1" s="329"/>
      <c r="D1" s="329"/>
      <c r="E1" s="329"/>
      <c r="F1" s="329"/>
    </row>
    <row r="5" spans="2:6" ht="12.75">
      <c r="B5" s="331" t="s">
        <v>159</v>
      </c>
      <c r="C5" s="331"/>
      <c r="D5" s="78"/>
      <c r="E5" s="77"/>
      <c r="F5" s="77"/>
    </row>
    <row r="6" spans="2:5" ht="12.75">
      <c r="B6" s="331" t="s">
        <v>42</v>
      </c>
      <c r="C6" s="331"/>
      <c r="D6" s="331"/>
      <c r="E6" s="331"/>
    </row>
    <row r="7" spans="2:7" ht="14.25">
      <c r="B7" s="58"/>
      <c r="C7" s="58"/>
      <c r="D7" s="58"/>
      <c r="E7" s="58"/>
      <c r="F7" s="58"/>
      <c r="G7" s="58"/>
    </row>
    <row r="8" spans="2:7" ht="15.75">
      <c r="B8" s="328" t="s">
        <v>160</v>
      </c>
      <c r="C8" s="328"/>
      <c r="D8" s="328"/>
      <c r="E8" s="328"/>
      <c r="F8" s="328"/>
      <c r="G8" s="58"/>
    </row>
    <row r="9" spans="2:6" ht="26.25" customHeight="1" thickBot="1">
      <c r="B9" s="334" t="s">
        <v>162</v>
      </c>
      <c r="C9" s="334"/>
      <c r="D9" s="334"/>
      <c r="E9" s="334"/>
      <c r="F9" s="334"/>
    </row>
    <row r="10" spans="2:6" ht="51.75" customHeight="1">
      <c r="B10" s="250" t="s">
        <v>0</v>
      </c>
      <c r="C10" s="228" t="s">
        <v>123</v>
      </c>
      <c r="D10" s="228" t="s">
        <v>134</v>
      </c>
      <c r="E10" s="229" t="s">
        <v>124</v>
      </c>
      <c r="F10" s="231" t="s">
        <v>94</v>
      </c>
    </row>
    <row r="11" spans="2:6" ht="9" customHeight="1">
      <c r="B11" s="239"/>
      <c r="C11" s="240"/>
      <c r="D11" s="240"/>
      <c r="E11" s="241"/>
      <c r="F11" s="242"/>
    </row>
    <row r="12" spans="2:6" ht="21" customHeight="1">
      <c r="B12" s="55" t="s">
        <v>211</v>
      </c>
      <c r="C12" s="63">
        <v>1658071.56</v>
      </c>
      <c r="D12" s="63">
        <v>1658071.56</v>
      </c>
      <c r="E12" s="63">
        <v>1643561.98</v>
      </c>
      <c r="F12" s="69">
        <f>D12-E12</f>
        <v>14509.580000000075</v>
      </c>
    </row>
    <row r="13" spans="2:6" ht="18.75" customHeight="1">
      <c r="B13" s="55"/>
      <c r="C13" s="63"/>
      <c r="D13" s="63"/>
      <c r="E13" s="63"/>
      <c r="F13" s="69"/>
    </row>
    <row r="14" spans="2:6" ht="21" customHeight="1">
      <c r="B14" s="66" t="s">
        <v>210</v>
      </c>
      <c r="C14" s="63">
        <v>200000</v>
      </c>
      <c r="D14" s="63">
        <v>200000</v>
      </c>
      <c r="E14" s="275">
        <v>0</v>
      </c>
      <c r="F14" s="69">
        <v>200000</v>
      </c>
    </row>
    <row r="15" spans="2:6" ht="15">
      <c r="B15" s="55"/>
      <c r="C15" s="63"/>
      <c r="D15" s="63"/>
      <c r="E15" s="63"/>
      <c r="F15" s="69" t="s">
        <v>42</v>
      </c>
    </row>
    <row r="16" spans="2:6" ht="30">
      <c r="B16" s="64" t="s">
        <v>129</v>
      </c>
      <c r="C16" s="56">
        <v>845305.84</v>
      </c>
      <c r="D16" s="56">
        <v>845305.84</v>
      </c>
      <c r="E16" s="63">
        <v>845305.84</v>
      </c>
      <c r="F16" s="260">
        <f>C16-E16</f>
        <v>0</v>
      </c>
    </row>
    <row r="17" spans="2:6" ht="15">
      <c r="B17" s="64"/>
      <c r="C17" s="56"/>
      <c r="D17" s="56"/>
      <c r="E17" s="63"/>
      <c r="F17" s="69" t="s">
        <v>42</v>
      </c>
    </row>
    <row r="18" spans="2:6" ht="9" customHeight="1">
      <c r="B18" s="251"/>
      <c r="C18" s="270"/>
      <c r="D18" s="270"/>
      <c r="E18" s="259"/>
      <c r="F18" s="253"/>
    </row>
    <row r="19" spans="2:6" ht="22.5" customHeight="1" thickBot="1">
      <c r="B19" s="255" t="s">
        <v>95</v>
      </c>
      <c r="C19" s="256">
        <f>SUM(C12:C17)</f>
        <v>2703377.4</v>
      </c>
      <c r="D19" s="256">
        <f>SUM(D12:D17)</f>
        <v>2703377.4</v>
      </c>
      <c r="E19" s="256">
        <f>SUM(E12:E17)</f>
        <v>2488867.82</v>
      </c>
      <c r="F19" s="257">
        <f>SUM(F12:F17)</f>
        <v>214509.58000000007</v>
      </c>
    </row>
    <row r="20" spans="3:6" ht="12.75">
      <c r="C20" s="44"/>
      <c r="D20" s="44"/>
      <c r="E20" s="44"/>
      <c r="F20" s="44"/>
    </row>
    <row r="21" spans="3:6" ht="12.75">
      <c r="C21" s="44"/>
      <c r="D21" s="44"/>
      <c r="E21" s="327" t="s">
        <v>42</v>
      </c>
      <c r="F21" s="327"/>
    </row>
    <row r="22" spans="3:6" ht="12.75">
      <c r="C22" s="44"/>
      <c r="D22" s="44"/>
      <c r="E22" s="44"/>
      <c r="F22" s="44"/>
    </row>
    <row r="23" spans="3:6" ht="12.75">
      <c r="C23" s="44"/>
      <c r="D23" s="44"/>
      <c r="E23" s="44"/>
      <c r="F23" s="44"/>
    </row>
    <row r="24" spans="3:6" ht="12.75">
      <c r="C24" s="44"/>
      <c r="D24" s="44"/>
      <c r="E24" s="44"/>
      <c r="F24" s="44"/>
    </row>
    <row r="25" spans="3:5" ht="12.75">
      <c r="C25" s="44"/>
      <c r="D25" s="44"/>
      <c r="E25" s="44"/>
    </row>
    <row r="26" spans="3:5" ht="12.75">
      <c r="C26" s="44"/>
      <c r="D26" s="44"/>
      <c r="E26" s="44"/>
    </row>
    <row r="27" spans="3:5" ht="12.75">
      <c r="C27" s="44"/>
      <c r="D27" s="44"/>
      <c r="E27" s="45"/>
    </row>
    <row r="28" spans="3:4" ht="12.75">
      <c r="C28" s="45"/>
      <c r="D28" s="45"/>
    </row>
  </sheetData>
  <sheetProtection/>
  <mergeCells count="6">
    <mergeCell ref="B1:F1"/>
    <mergeCell ref="B5:C5"/>
    <mergeCell ref="B6:E6"/>
    <mergeCell ref="B8:F8"/>
    <mergeCell ref="B9:F9"/>
    <mergeCell ref="E21:F21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52">
      <selection activeCell="Z77" sqref="Z77"/>
    </sheetView>
  </sheetViews>
  <sheetFormatPr defaultColWidth="11.421875" defaultRowHeight="12.75"/>
  <cols>
    <col min="1" max="1" width="2.57421875" style="9" customWidth="1"/>
    <col min="2" max="3" width="5.57421875" style="1" customWidth="1"/>
    <col min="4" max="4" width="10.140625" style="2" bestFit="1" customWidth="1"/>
    <col min="5" max="5" width="69.421875" style="1" customWidth="1"/>
    <col min="6" max="6" width="15.421875" style="1" customWidth="1"/>
    <col min="7" max="8" width="14.140625" style="1" hidden="1" customWidth="1"/>
    <col min="9" max="9" width="21.7109375" style="1" hidden="1" customWidth="1"/>
    <col min="10" max="10" width="13.57421875" style="1" hidden="1" customWidth="1"/>
    <col min="11" max="11" width="14.140625" style="1" hidden="1" customWidth="1"/>
    <col min="12" max="12" width="21.57421875" style="1" customWidth="1"/>
    <col min="13" max="13" width="20.8515625" style="1" customWidth="1"/>
    <col min="14" max="14" width="5.57421875" style="1" hidden="1" customWidth="1"/>
    <col min="15" max="23" width="14.421875" style="1" hidden="1" customWidth="1"/>
    <col min="24" max="24" width="0.13671875" style="1" hidden="1" customWidth="1"/>
    <col min="25" max="25" width="14.421875" style="1" hidden="1" customWidth="1"/>
    <col min="26" max="26" width="17.00390625" style="1" bestFit="1" customWidth="1"/>
    <col min="27" max="27" width="16.28125" style="1" customWidth="1"/>
    <col min="28" max="28" width="18.421875" style="1" customWidth="1"/>
    <col min="29" max="16384" width="11.421875" style="1" customWidth="1"/>
  </cols>
  <sheetData>
    <row r="1" spans="2:28" ht="21" customHeight="1">
      <c r="B1" s="335" t="s">
        <v>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2:28" ht="17.25" customHeight="1">
      <c r="B2" s="334" t="s">
        <v>160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</row>
    <row r="3" spans="2:28" ht="28.5" customHeight="1" thickBot="1">
      <c r="B3" s="336" t="s">
        <v>62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</row>
    <row r="4" spans="2:28" ht="63.75" customHeight="1">
      <c r="B4" s="337" t="s">
        <v>65</v>
      </c>
      <c r="C4" s="339" t="s">
        <v>66</v>
      </c>
      <c r="D4" s="339" t="s">
        <v>133</v>
      </c>
      <c r="E4" s="339" t="s">
        <v>67</v>
      </c>
      <c r="F4" s="339" t="s">
        <v>163</v>
      </c>
      <c r="G4" s="341" t="s">
        <v>164</v>
      </c>
      <c r="H4" s="342"/>
      <c r="I4" s="339" t="s">
        <v>165</v>
      </c>
      <c r="J4" s="341" t="s">
        <v>166</v>
      </c>
      <c r="K4" s="342"/>
      <c r="L4" s="339" t="s">
        <v>165</v>
      </c>
      <c r="M4" s="339" t="s">
        <v>167</v>
      </c>
      <c r="N4" s="276" t="s">
        <v>98</v>
      </c>
      <c r="O4" s="276" t="s">
        <v>99</v>
      </c>
      <c r="P4" s="276" t="s">
        <v>97</v>
      </c>
      <c r="Q4" s="276" t="s">
        <v>96</v>
      </c>
      <c r="R4" s="276" t="s">
        <v>104</v>
      </c>
      <c r="S4" s="276" t="s">
        <v>106</v>
      </c>
      <c r="T4" s="276" t="s">
        <v>107</v>
      </c>
      <c r="U4" s="276" t="s">
        <v>112</v>
      </c>
      <c r="V4" s="276" t="s">
        <v>113</v>
      </c>
      <c r="W4" s="276" t="s">
        <v>114</v>
      </c>
      <c r="X4" s="348" t="s">
        <v>115</v>
      </c>
      <c r="Y4" s="348" t="s">
        <v>116</v>
      </c>
      <c r="Z4" s="350" t="s">
        <v>168</v>
      </c>
      <c r="AA4" s="343" t="s">
        <v>169</v>
      </c>
      <c r="AB4" s="345" t="s">
        <v>170</v>
      </c>
    </row>
    <row r="5" spans="2:28" ht="6.75" customHeight="1">
      <c r="B5" s="338"/>
      <c r="C5" s="340"/>
      <c r="D5" s="340"/>
      <c r="E5" s="340"/>
      <c r="F5" s="340"/>
      <c r="G5" s="277" t="s">
        <v>100</v>
      </c>
      <c r="H5" s="277" t="s">
        <v>101</v>
      </c>
      <c r="I5" s="340"/>
      <c r="J5" s="277" t="s">
        <v>171</v>
      </c>
      <c r="K5" s="277" t="s">
        <v>101</v>
      </c>
      <c r="L5" s="340"/>
      <c r="M5" s="340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349"/>
      <c r="Y5" s="349"/>
      <c r="Z5" s="351"/>
      <c r="AA5" s="344"/>
      <c r="AB5" s="346"/>
    </row>
    <row r="6" spans="1:28" ht="21" customHeight="1">
      <c r="A6" s="8"/>
      <c r="B6" s="32">
        <v>11</v>
      </c>
      <c r="C6" s="79" t="s">
        <v>71</v>
      </c>
      <c r="D6" s="80"/>
      <c r="E6" s="81" t="s">
        <v>135</v>
      </c>
      <c r="F6" s="82"/>
      <c r="G6" s="82"/>
      <c r="H6" s="82"/>
      <c r="I6" s="82"/>
      <c r="J6" s="82"/>
      <c r="K6" s="82"/>
      <c r="L6" s="82"/>
      <c r="M6" s="8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3"/>
      <c r="AB6" s="154"/>
    </row>
    <row r="7" spans="2:28" ht="21" customHeight="1">
      <c r="B7" s="84" t="s">
        <v>42</v>
      </c>
      <c r="C7" s="85"/>
      <c r="D7" s="15">
        <v>1131</v>
      </c>
      <c r="E7" s="86" t="s">
        <v>2</v>
      </c>
      <c r="F7" s="30">
        <v>19783263.600000024</v>
      </c>
      <c r="G7" s="155">
        <v>123005.1</v>
      </c>
      <c r="H7" s="155"/>
      <c r="I7" s="155">
        <f>SUM(F7:H7)</f>
        <v>19906268.700000025</v>
      </c>
      <c r="J7" s="155"/>
      <c r="K7" s="155">
        <v>-1649.8099999999977</v>
      </c>
      <c r="L7" s="155">
        <v>19904577.540000025</v>
      </c>
      <c r="M7" s="156">
        <v>19904577.540000025</v>
      </c>
      <c r="N7" s="157">
        <v>1572711.03</v>
      </c>
      <c r="O7" s="157">
        <v>1555819.2</v>
      </c>
      <c r="P7" s="157">
        <v>1567658.77</v>
      </c>
      <c r="Q7" s="157">
        <v>1568340.6</v>
      </c>
      <c r="R7" s="157">
        <v>1897239.33</v>
      </c>
      <c r="S7" s="157">
        <v>1622270.22</v>
      </c>
      <c r="T7" s="157">
        <v>1624838.1</v>
      </c>
      <c r="U7" s="157">
        <v>1656509.86</v>
      </c>
      <c r="V7" s="157">
        <v>1665170.41</v>
      </c>
      <c r="W7" s="157">
        <v>1685198.57</v>
      </c>
      <c r="X7" s="37">
        <v>1674253.77</v>
      </c>
      <c r="Y7" s="157">
        <v>1658681.35</v>
      </c>
      <c r="Z7" s="37">
        <f aca="true" t="shared" si="0" ref="Z7:Z21">SUM(N7:Y7)</f>
        <v>19748691.21</v>
      </c>
      <c r="AA7" s="36">
        <f aca="true" t="shared" si="1" ref="AA7:AA21">L7-Z7</f>
        <v>155886.3300000243</v>
      </c>
      <c r="AB7" s="158">
        <f>M7-Z7</f>
        <v>155886.3300000243</v>
      </c>
    </row>
    <row r="8" spans="1:28" s="3" customFormat="1" ht="21" customHeight="1">
      <c r="A8" s="8"/>
      <c r="B8" s="88"/>
      <c r="C8" s="89"/>
      <c r="D8" s="15">
        <v>1211</v>
      </c>
      <c r="E8" s="86" t="s">
        <v>59</v>
      </c>
      <c r="F8" s="30">
        <v>1920000</v>
      </c>
      <c r="G8" s="30">
        <v>122130.28</v>
      </c>
      <c r="H8" s="30"/>
      <c r="I8" s="155">
        <f aca="true" t="shared" si="2" ref="I8:I59">SUM(F8:H8)</f>
        <v>2042130.28</v>
      </c>
      <c r="J8" s="155"/>
      <c r="K8" s="155"/>
      <c r="L8" s="155">
        <v>2042130.28</v>
      </c>
      <c r="M8" s="156">
        <v>2042130.28</v>
      </c>
      <c r="N8" s="38">
        <v>37903.09</v>
      </c>
      <c r="O8" s="38">
        <v>91447.28</v>
      </c>
      <c r="P8" s="38">
        <v>119715.59</v>
      </c>
      <c r="Q8" s="38">
        <v>74255.67</v>
      </c>
      <c r="R8" s="38">
        <v>159396.79</v>
      </c>
      <c r="S8" s="38">
        <v>175599.88</v>
      </c>
      <c r="T8" s="38">
        <v>181799.83</v>
      </c>
      <c r="U8" s="38">
        <v>185899.84</v>
      </c>
      <c r="V8" s="159">
        <v>181599.68</v>
      </c>
      <c r="W8" s="38">
        <v>186099.68</v>
      </c>
      <c r="X8" s="38">
        <v>407368.58</v>
      </c>
      <c r="Y8" s="38">
        <v>230666.67</v>
      </c>
      <c r="Z8" s="38">
        <f t="shared" si="0"/>
        <v>2031752.5799999998</v>
      </c>
      <c r="AA8" s="36">
        <f t="shared" si="1"/>
        <v>10377.700000000186</v>
      </c>
      <c r="AB8" s="158">
        <f aca="true" t="shared" si="3" ref="AB8:AB59">M8-Z8</f>
        <v>10377.700000000186</v>
      </c>
    </row>
    <row r="9" spans="2:28" ht="21" customHeight="1">
      <c r="B9" s="87"/>
      <c r="C9" s="85"/>
      <c r="D9" s="15">
        <v>1311</v>
      </c>
      <c r="E9" s="86" t="s">
        <v>4</v>
      </c>
      <c r="F9" s="30">
        <v>185400</v>
      </c>
      <c r="G9" s="30">
        <v>1875</v>
      </c>
      <c r="H9" s="30"/>
      <c r="I9" s="155">
        <f t="shared" si="2"/>
        <v>187275</v>
      </c>
      <c r="J9" s="155">
        <v>1649.81</v>
      </c>
      <c r="K9" s="155"/>
      <c r="L9" s="155">
        <v>188924.81</v>
      </c>
      <c r="M9" s="156">
        <v>188924.81</v>
      </c>
      <c r="N9" s="37">
        <v>14625</v>
      </c>
      <c r="O9" s="37">
        <v>14775</v>
      </c>
      <c r="P9" s="37">
        <v>15000</v>
      </c>
      <c r="Q9" s="37">
        <v>15150</v>
      </c>
      <c r="R9" s="37">
        <v>15425</v>
      </c>
      <c r="S9" s="37">
        <v>15450</v>
      </c>
      <c r="T9" s="37">
        <v>15775</v>
      </c>
      <c r="U9" s="37">
        <v>16075</v>
      </c>
      <c r="V9" s="37">
        <v>16375</v>
      </c>
      <c r="W9" s="37">
        <v>16600</v>
      </c>
      <c r="X9" s="37">
        <v>16800</v>
      </c>
      <c r="Y9" s="37">
        <v>16874.81</v>
      </c>
      <c r="Z9" s="37">
        <f t="shared" si="0"/>
        <v>188924.81</v>
      </c>
      <c r="AA9" s="36">
        <f t="shared" si="1"/>
        <v>0</v>
      </c>
      <c r="AB9" s="158">
        <f t="shared" si="3"/>
        <v>0</v>
      </c>
    </row>
    <row r="10" spans="2:28" ht="21" customHeight="1">
      <c r="B10" s="87"/>
      <c r="C10" s="85"/>
      <c r="D10" s="15">
        <v>1321</v>
      </c>
      <c r="E10" s="86" t="s">
        <v>43</v>
      </c>
      <c r="F10" s="30">
        <v>274767.5500000001</v>
      </c>
      <c r="G10" s="30">
        <v>4088.4</v>
      </c>
      <c r="H10" s="30"/>
      <c r="I10" s="155">
        <f t="shared" si="2"/>
        <v>278855.9500000001</v>
      </c>
      <c r="J10" s="155"/>
      <c r="K10" s="155"/>
      <c r="L10" s="155">
        <v>278855.9500000001</v>
      </c>
      <c r="M10" s="156">
        <v>278855.9500000001</v>
      </c>
      <c r="N10" s="37"/>
      <c r="O10" s="37">
        <v>0</v>
      </c>
      <c r="P10" s="37">
        <v>0</v>
      </c>
      <c r="Q10" s="37">
        <v>0</v>
      </c>
      <c r="R10" s="37">
        <v>0</v>
      </c>
      <c r="S10" s="37"/>
      <c r="T10" s="37"/>
      <c r="U10" s="37">
        <v>269055.5</v>
      </c>
      <c r="V10" s="37">
        <v>0</v>
      </c>
      <c r="W10" s="37">
        <v>0</v>
      </c>
      <c r="X10" s="37">
        <v>0</v>
      </c>
      <c r="Y10" s="37">
        <v>4699.29</v>
      </c>
      <c r="Z10" s="37">
        <f t="shared" si="0"/>
        <v>273754.79</v>
      </c>
      <c r="AA10" s="36">
        <f t="shared" si="1"/>
        <v>5101.160000000149</v>
      </c>
      <c r="AB10" s="158">
        <f t="shared" si="3"/>
        <v>5101.160000000149</v>
      </c>
    </row>
    <row r="11" spans="2:28" ht="21" customHeight="1">
      <c r="B11" s="87"/>
      <c r="C11" s="85"/>
      <c r="D11" s="15">
        <v>1322</v>
      </c>
      <c r="E11" s="86" t="s">
        <v>44</v>
      </c>
      <c r="F11" s="30">
        <v>2747675.5</v>
      </c>
      <c r="G11" s="30">
        <v>1287.07</v>
      </c>
      <c r="H11" s="30"/>
      <c r="I11" s="155">
        <f t="shared" si="2"/>
        <v>2748962.57</v>
      </c>
      <c r="J11" s="155"/>
      <c r="K11" s="155"/>
      <c r="L11" s="155">
        <v>2748962.57</v>
      </c>
      <c r="M11" s="156">
        <v>2748962.57</v>
      </c>
      <c r="N11" s="37"/>
      <c r="O11" s="37">
        <v>0</v>
      </c>
      <c r="P11" s="37">
        <v>1281346.5</v>
      </c>
      <c r="Q11" s="37">
        <v>0</v>
      </c>
      <c r="R11" s="37">
        <v>0</v>
      </c>
      <c r="S11" s="37"/>
      <c r="T11" s="37"/>
      <c r="U11" s="37">
        <v>0</v>
      </c>
      <c r="V11" s="37">
        <v>0</v>
      </c>
      <c r="W11" s="37">
        <v>0</v>
      </c>
      <c r="X11" s="37">
        <v>1388850.64</v>
      </c>
      <c r="Y11" s="37">
        <v>78765.43</v>
      </c>
      <c r="Z11" s="37">
        <f t="shared" si="0"/>
        <v>2748962.57</v>
      </c>
      <c r="AA11" s="36">
        <f t="shared" si="1"/>
        <v>0</v>
      </c>
      <c r="AB11" s="158">
        <f t="shared" si="3"/>
        <v>0</v>
      </c>
    </row>
    <row r="12" spans="2:28" ht="21" customHeight="1">
      <c r="B12" s="87"/>
      <c r="C12" s="85"/>
      <c r="D12" s="15">
        <v>1411</v>
      </c>
      <c r="E12" s="86" t="s">
        <v>45</v>
      </c>
      <c r="F12" s="30">
        <v>1083403.3411332008</v>
      </c>
      <c r="G12" s="30"/>
      <c r="H12" s="30"/>
      <c r="I12" s="155">
        <f t="shared" si="2"/>
        <v>1083403.3411332008</v>
      </c>
      <c r="J12" s="155"/>
      <c r="K12" s="155"/>
      <c r="L12" s="155">
        <v>1083444.691133201</v>
      </c>
      <c r="M12" s="156">
        <v>1083444.691133201</v>
      </c>
      <c r="N12" s="37">
        <v>86883.78</v>
      </c>
      <c r="O12" s="37">
        <v>78154.32</v>
      </c>
      <c r="P12" s="37">
        <v>92529.01</v>
      </c>
      <c r="Q12" s="37">
        <v>88982.55</v>
      </c>
      <c r="R12" s="38">
        <v>90557.59</v>
      </c>
      <c r="S12" s="37">
        <v>88451.95</v>
      </c>
      <c r="T12" s="37">
        <v>91583.95</v>
      </c>
      <c r="U12" s="38">
        <v>92738.28</v>
      </c>
      <c r="V12" s="37">
        <v>91204.32</v>
      </c>
      <c r="W12" s="37">
        <v>94061.57</v>
      </c>
      <c r="X12" s="37">
        <v>91105.3</v>
      </c>
      <c r="Y12" s="38">
        <v>97192.07</v>
      </c>
      <c r="Z12" s="37">
        <f t="shared" si="0"/>
        <v>1083444.6900000002</v>
      </c>
      <c r="AA12" s="160">
        <v>0</v>
      </c>
      <c r="AB12" s="161">
        <v>0</v>
      </c>
    </row>
    <row r="13" spans="1:28" ht="21" customHeight="1">
      <c r="A13" s="162"/>
      <c r="B13" s="90"/>
      <c r="C13" s="91"/>
      <c r="D13" s="15">
        <v>1421</v>
      </c>
      <c r="E13" s="86" t="s">
        <v>46</v>
      </c>
      <c r="F13" s="30">
        <v>593497.9080000008</v>
      </c>
      <c r="G13" s="30"/>
      <c r="H13" s="30"/>
      <c r="I13" s="155">
        <f t="shared" si="2"/>
        <v>593497.9080000008</v>
      </c>
      <c r="J13" s="155"/>
      <c r="K13" s="155"/>
      <c r="L13" s="155">
        <v>593497.9080000008</v>
      </c>
      <c r="M13" s="156">
        <v>593497.9080000008</v>
      </c>
      <c r="N13" s="37">
        <v>47181.33</v>
      </c>
      <c r="O13" s="37">
        <v>23337.29</v>
      </c>
      <c r="P13" s="37">
        <v>70367.05</v>
      </c>
      <c r="Q13" s="37">
        <v>47050.22</v>
      </c>
      <c r="R13" s="37">
        <v>56917.18</v>
      </c>
      <c r="S13" s="37">
        <v>48668.11</v>
      </c>
      <c r="T13" s="37">
        <v>48745.14</v>
      </c>
      <c r="U13" s="38">
        <v>49691.62</v>
      </c>
      <c r="V13" s="37">
        <v>49955.11</v>
      </c>
      <c r="W13" s="37">
        <v>49574.12</v>
      </c>
      <c r="X13" s="37">
        <v>50940.48</v>
      </c>
      <c r="Y13" s="37">
        <v>49602.49</v>
      </c>
      <c r="Z13" s="37">
        <f t="shared" si="0"/>
        <v>592030.14</v>
      </c>
      <c r="AA13" s="36">
        <f t="shared" si="1"/>
        <v>1467.7680000007385</v>
      </c>
      <c r="AB13" s="158">
        <f t="shared" si="3"/>
        <v>1467.7680000007385</v>
      </c>
    </row>
    <row r="14" spans="2:28" ht="23.25" customHeight="1">
      <c r="B14" s="87"/>
      <c r="C14" s="85"/>
      <c r="D14" s="15">
        <v>1431</v>
      </c>
      <c r="E14" s="86" t="s">
        <v>47</v>
      </c>
      <c r="F14" s="30">
        <v>3462071.13</v>
      </c>
      <c r="G14" s="30"/>
      <c r="H14" s="30"/>
      <c r="I14" s="155">
        <f t="shared" si="2"/>
        <v>3462071.13</v>
      </c>
      <c r="J14" s="155"/>
      <c r="K14" s="155"/>
      <c r="L14" s="155">
        <v>3462071.13</v>
      </c>
      <c r="M14" s="156">
        <v>3462071.13</v>
      </c>
      <c r="N14" s="37">
        <v>275223.59</v>
      </c>
      <c r="O14" s="37">
        <v>136133.76</v>
      </c>
      <c r="P14" s="37">
        <v>410473.24</v>
      </c>
      <c r="Q14" s="37">
        <v>274458.77</v>
      </c>
      <c r="R14" s="37">
        <v>332016.2</v>
      </c>
      <c r="S14" s="37">
        <v>283896.57</v>
      </c>
      <c r="T14" s="37">
        <v>284345.92</v>
      </c>
      <c r="U14" s="38">
        <v>289867.11</v>
      </c>
      <c r="V14" s="37">
        <v>291404.2</v>
      </c>
      <c r="W14" s="37">
        <v>292888.52</v>
      </c>
      <c r="X14" s="37">
        <v>296233.75</v>
      </c>
      <c r="Y14" s="37">
        <v>290600.57</v>
      </c>
      <c r="Z14" s="37">
        <f t="shared" si="0"/>
        <v>3457542.2</v>
      </c>
      <c r="AA14" s="36">
        <f t="shared" si="1"/>
        <v>4528.929999999702</v>
      </c>
      <c r="AB14" s="158">
        <f t="shared" si="3"/>
        <v>4528.929999999702</v>
      </c>
    </row>
    <row r="15" spans="2:28" ht="21" customHeight="1">
      <c r="B15" s="87"/>
      <c r="C15" s="85"/>
      <c r="D15" s="15">
        <v>1432</v>
      </c>
      <c r="E15" s="86" t="s">
        <v>172</v>
      </c>
      <c r="F15" s="30">
        <v>395665.2720000005</v>
      </c>
      <c r="G15" s="30"/>
      <c r="H15" s="30"/>
      <c r="I15" s="155">
        <f t="shared" si="2"/>
        <v>395665.2720000005</v>
      </c>
      <c r="J15" s="155"/>
      <c r="K15" s="155"/>
      <c r="L15" s="155">
        <v>395665.2720000005</v>
      </c>
      <c r="M15" s="156">
        <v>395665.2720000005</v>
      </c>
      <c r="N15" s="37">
        <v>15936.86</v>
      </c>
      <c r="O15" s="37">
        <v>30825.27</v>
      </c>
      <c r="P15" s="37">
        <v>47161.08</v>
      </c>
      <c r="Q15" s="37">
        <v>15683.31</v>
      </c>
      <c r="R15" s="38">
        <v>31366.62</v>
      </c>
      <c r="S15" s="37">
        <v>54706.51</v>
      </c>
      <c r="T15" s="37">
        <v>15737.05</v>
      </c>
      <c r="U15" s="38">
        <v>49887.11</v>
      </c>
      <c r="V15" s="37">
        <v>33303.22</v>
      </c>
      <c r="W15" s="37">
        <v>33516.15</v>
      </c>
      <c r="X15" s="37">
        <v>33765.28</v>
      </c>
      <c r="Y15" s="37">
        <v>33151.02</v>
      </c>
      <c r="Z15" s="37">
        <f t="shared" si="0"/>
        <v>395039.4800000001</v>
      </c>
      <c r="AA15" s="36">
        <f t="shared" si="1"/>
        <v>625.7920000004233</v>
      </c>
      <c r="AB15" s="158">
        <f t="shared" si="3"/>
        <v>625.7920000004233</v>
      </c>
    </row>
    <row r="16" spans="2:28" ht="21" customHeight="1">
      <c r="B16" s="87"/>
      <c r="C16" s="85"/>
      <c r="D16" s="15">
        <v>1441</v>
      </c>
      <c r="E16" s="92" t="s">
        <v>173</v>
      </c>
      <c r="F16" s="30">
        <v>183679.6</v>
      </c>
      <c r="G16" s="30"/>
      <c r="H16" s="30"/>
      <c r="I16" s="155">
        <f t="shared" si="2"/>
        <v>183679.6</v>
      </c>
      <c r="J16" s="155"/>
      <c r="K16" s="155"/>
      <c r="L16" s="155">
        <v>183679.6</v>
      </c>
      <c r="M16" s="156">
        <v>183679.6</v>
      </c>
      <c r="N16" s="37"/>
      <c r="O16" s="37">
        <v>0</v>
      </c>
      <c r="P16" s="37">
        <v>0</v>
      </c>
      <c r="Q16" s="37">
        <v>61226.66</v>
      </c>
      <c r="R16" s="37">
        <v>0</v>
      </c>
      <c r="S16" s="37"/>
      <c r="T16" s="37">
        <v>0</v>
      </c>
      <c r="U16" s="37">
        <v>61226.67</v>
      </c>
      <c r="V16" s="37">
        <v>0</v>
      </c>
      <c r="W16" s="37">
        <v>0</v>
      </c>
      <c r="X16" s="37">
        <v>61226.27</v>
      </c>
      <c r="Y16" s="37">
        <v>0</v>
      </c>
      <c r="Z16" s="37">
        <f t="shared" si="0"/>
        <v>183679.6</v>
      </c>
      <c r="AA16" s="36">
        <f t="shared" si="1"/>
        <v>0</v>
      </c>
      <c r="AB16" s="158">
        <f t="shared" si="3"/>
        <v>0</v>
      </c>
    </row>
    <row r="17" spans="2:28" ht="21" customHeight="1">
      <c r="B17" s="87"/>
      <c r="C17" s="85"/>
      <c r="D17" s="93">
        <v>1611</v>
      </c>
      <c r="E17" s="94" t="s">
        <v>136</v>
      </c>
      <c r="F17" s="30">
        <v>212705.4</v>
      </c>
      <c r="G17" s="30"/>
      <c r="H17" s="30">
        <v>-212705.4</v>
      </c>
      <c r="I17" s="155">
        <f t="shared" si="2"/>
        <v>0</v>
      </c>
      <c r="J17" s="155"/>
      <c r="K17" s="155"/>
      <c r="L17" s="155">
        <v>0</v>
      </c>
      <c r="M17" s="156">
        <v>0</v>
      </c>
      <c r="N17" s="37"/>
      <c r="O17" s="37">
        <v>0</v>
      </c>
      <c r="P17" s="37">
        <v>0</v>
      </c>
      <c r="Q17" s="37">
        <v>0</v>
      </c>
      <c r="R17" s="37">
        <v>0</v>
      </c>
      <c r="S17" s="37"/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f t="shared" si="0"/>
        <v>0</v>
      </c>
      <c r="AA17" s="36">
        <f t="shared" si="1"/>
        <v>0</v>
      </c>
      <c r="AB17" s="158">
        <f t="shared" si="3"/>
        <v>0</v>
      </c>
    </row>
    <row r="18" spans="1:28" s="4" customFormat="1" ht="24" customHeight="1">
      <c r="A18" s="9"/>
      <c r="B18" s="87"/>
      <c r="C18" s="85"/>
      <c r="D18" s="15">
        <v>1712</v>
      </c>
      <c r="E18" s="86" t="s">
        <v>48</v>
      </c>
      <c r="F18" s="30">
        <v>1068713.9999999998</v>
      </c>
      <c r="G18" s="30"/>
      <c r="H18" s="30">
        <v>-23398.74</v>
      </c>
      <c r="I18" s="155">
        <f t="shared" si="2"/>
        <v>1045315.2599999998</v>
      </c>
      <c r="J18" s="155"/>
      <c r="K18" s="155"/>
      <c r="L18" s="155">
        <v>1045315.2599999998</v>
      </c>
      <c r="M18" s="156">
        <v>1045315.2599999998</v>
      </c>
      <c r="N18" s="37">
        <v>85858.34</v>
      </c>
      <c r="O18" s="37">
        <v>85425.68</v>
      </c>
      <c r="P18" s="37">
        <v>86085.8</v>
      </c>
      <c r="Q18" s="37">
        <v>86085.8</v>
      </c>
      <c r="R18" s="37">
        <v>86085.8</v>
      </c>
      <c r="S18" s="37">
        <v>85437.68</v>
      </c>
      <c r="T18" s="37">
        <v>85462.55</v>
      </c>
      <c r="U18" s="37">
        <v>86924.53</v>
      </c>
      <c r="V18" s="37">
        <v>87871.84</v>
      </c>
      <c r="W18" s="37">
        <v>87547.78</v>
      </c>
      <c r="X18" s="37">
        <v>87871.84</v>
      </c>
      <c r="Y18" s="37">
        <v>88118.43</v>
      </c>
      <c r="Z18" s="37">
        <f t="shared" si="0"/>
        <v>1038776.0700000001</v>
      </c>
      <c r="AA18" s="36">
        <f t="shared" si="1"/>
        <v>6539.189999999711</v>
      </c>
      <c r="AB18" s="158">
        <f t="shared" si="3"/>
        <v>6539.189999999711</v>
      </c>
    </row>
    <row r="19" spans="1:28" s="4" customFormat="1" ht="24" customHeight="1">
      <c r="A19" s="9"/>
      <c r="B19" s="87"/>
      <c r="C19" s="85"/>
      <c r="D19" s="15">
        <v>1713</v>
      </c>
      <c r="E19" s="86" t="s">
        <v>49</v>
      </c>
      <c r="F19" s="30">
        <v>517920.24000000005</v>
      </c>
      <c r="G19" s="30"/>
      <c r="H19" s="30">
        <v>-16281.71</v>
      </c>
      <c r="I19" s="155">
        <f t="shared" si="2"/>
        <v>501638.53</v>
      </c>
      <c r="J19" s="155"/>
      <c r="K19" s="155"/>
      <c r="L19" s="155">
        <v>501638.53</v>
      </c>
      <c r="M19" s="156">
        <v>501638.53</v>
      </c>
      <c r="N19" s="37">
        <v>41303.41</v>
      </c>
      <c r="O19" s="37">
        <v>40973.72</v>
      </c>
      <c r="P19" s="37">
        <v>41262.22</v>
      </c>
      <c r="Q19" s="37">
        <v>41262.22</v>
      </c>
      <c r="R19" s="37">
        <v>41262.22</v>
      </c>
      <c r="S19" s="37">
        <v>40982.98</v>
      </c>
      <c r="T19" s="37">
        <v>40984.54</v>
      </c>
      <c r="U19" s="37">
        <v>41931.88</v>
      </c>
      <c r="V19" s="37">
        <v>42349.18</v>
      </c>
      <c r="W19" s="37">
        <v>42209.56</v>
      </c>
      <c r="X19" s="37">
        <v>42349.18</v>
      </c>
      <c r="Y19" s="37">
        <v>42495.51</v>
      </c>
      <c r="Z19" s="37">
        <f t="shared" si="0"/>
        <v>499366.62</v>
      </c>
      <c r="AA19" s="36">
        <f t="shared" si="1"/>
        <v>2271.9100000000326</v>
      </c>
      <c r="AB19" s="158">
        <f t="shared" si="3"/>
        <v>2271.9100000000326</v>
      </c>
    </row>
    <row r="20" spans="2:28" ht="21" customHeight="1">
      <c r="B20" s="87"/>
      <c r="C20" s="85"/>
      <c r="D20" s="15">
        <v>1715</v>
      </c>
      <c r="E20" s="86" t="s">
        <v>50</v>
      </c>
      <c r="F20" s="30">
        <v>549535.1000000002</v>
      </c>
      <c r="G20" s="30"/>
      <c r="H20" s="30"/>
      <c r="I20" s="155">
        <f t="shared" si="2"/>
        <v>549535.1000000002</v>
      </c>
      <c r="J20" s="155"/>
      <c r="K20" s="155"/>
      <c r="L20" s="155">
        <v>549535.1000000002</v>
      </c>
      <c r="M20" s="156">
        <v>549535.1000000002</v>
      </c>
      <c r="N20" s="37"/>
      <c r="O20" s="37">
        <v>0</v>
      </c>
      <c r="P20" s="37">
        <v>0</v>
      </c>
      <c r="Q20" s="37">
        <v>0</v>
      </c>
      <c r="R20" s="37">
        <v>0</v>
      </c>
      <c r="S20" s="37"/>
      <c r="T20" s="37">
        <v>0</v>
      </c>
      <c r="U20" s="37">
        <v>0</v>
      </c>
      <c r="V20" s="37">
        <v>515337.87</v>
      </c>
      <c r="W20" s="37">
        <v>0</v>
      </c>
      <c r="X20" s="37">
        <v>14054.18</v>
      </c>
      <c r="Y20" s="37">
        <v>18888.71</v>
      </c>
      <c r="Z20" s="37">
        <f t="shared" si="0"/>
        <v>548280.76</v>
      </c>
      <c r="AA20" s="36">
        <f t="shared" si="1"/>
        <v>1254.3400000002002</v>
      </c>
      <c r="AB20" s="158">
        <f t="shared" si="3"/>
        <v>1254.3400000002002</v>
      </c>
    </row>
    <row r="21" spans="2:28" ht="18" customHeight="1">
      <c r="B21" s="87"/>
      <c r="C21" s="85"/>
      <c r="D21" s="15">
        <v>1719</v>
      </c>
      <c r="E21" s="86" t="s">
        <v>51</v>
      </c>
      <c r="F21" s="30">
        <v>1042211.36</v>
      </c>
      <c r="G21" s="30"/>
      <c r="H21" s="30"/>
      <c r="I21" s="155">
        <f t="shared" si="2"/>
        <v>1042211.36</v>
      </c>
      <c r="J21" s="155"/>
      <c r="K21" s="155"/>
      <c r="L21" s="155">
        <v>1042211.36</v>
      </c>
      <c r="M21" s="156">
        <v>1042211.36</v>
      </c>
      <c r="N21" s="37"/>
      <c r="O21" s="37">
        <v>262000</v>
      </c>
      <c r="P21" s="37">
        <v>0</v>
      </c>
      <c r="Q21" s="37">
        <v>0</v>
      </c>
      <c r="R21" s="37">
        <v>0</v>
      </c>
      <c r="S21" s="37"/>
      <c r="T21" s="37">
        <v>28154.8</v>
      </c>
      <c r="U21" s="37">
        <v>128250</v>
      </c>
      <c r="V21" s="37">
        <v>22950</v>
      </c>
      <c r="W21" s="37">
        <v>0</v>
      </c>
      <c r="X21" s="38">
        <v>27060</v>
      </c>
      <c r="Y21" s="37">
        <v>546435.19</v>
      </c>
      <c r="Z21" s="37">
        <f t="shared" si="0"/>
        <v>1014849.99</v>
      </c>
      <c r="AA21" s="36">
        <f t="shared" si="1"/>
        <v>27361.369999999995</v>
      </c>
      <c r="AB21" s="158">
        <f t="shared" si="3"/>
        <v>27361.369999999995</v>
      </c>
    </row>
    <row r="22" spans="1:28" ht="19.5" customHeight="1">
      <c r="A22" s="10"/>
      <c r="B22" s="95"/>
      <c r="C22" s="96"/>
      <c r="D22" s="16"/>
      <c r="E22" s="97" t="s">
        <v>88</v>
      </c>
      <c r="F22" s="31">
        <f aca="true" t="shared" si="4" ref="F22:K22">SUM(F7:F21)</f>
        <v>34020510.001133226</v>
      </c>
      <c r="G22" s="31">
        <f t="shared" si="4"/>
        <v>252385.85</v>
      </c>
      <c r="H22" s="31">
        <f t="shared" si="4"/>
        <v>-252385.84999999998</v>
      </c>
      <c r="I22" s="31">
        <f t="shared" si="4"/>
        <v>34020510.001133226</v>
      </c>
      <c r="J22" s="31">
        <f t="shared" si="4"/>
        <v>1649.81</v>
      </c>
      <c r="K22" s="31">
        <f t="shared" si="4"/>
        <v>-1649.8099999999977</v>
      </c>
      <c r="L22" s="31">
        <v>34020510.001133226</v>
      </c>
      <c r="M22" s="31">
        <v>34020510.001133226</v>
      </c>
      <c r="N22" s="31">
        <f aca="true" t="shared" si="5" ref="N22:AB22">SUM(N7:N21)</f>
        <v>2177626.4300000006</v>
      </c>
      <c r="O22" s="31">
        <f t="shared" si="5"/>
        <v>2318891.52</v>
      </c>
      <c r="P22" s="31">
        <f t="shared" si="5"/>
        <v>3731599.2600000002</v>
      </c>
      <c r="Q22" s="31">
        <f t="shared" si="5"/>
        <v>2272495.8000000003</v>
      </c>
      <c r="R22" s="31">
        <f t="shared" si="5"/>
        <v>2710266.7300000004</v>
      </c>
      <c r="S22" s="31">
        <f t="shared" si="5"/>
        <v>2415463.9</v>
      </c>
      <c r="T22" s="31">
        <f t="shared" si="5"/>
        <v>2417426.8799999994</v>
      </c>
      <c r="U22" s="31">
        <f t="shared" si="5"/>
        <v>2928057.3999999994</v>
      </c>
      <c r="V22" s="31">
        <f t="shared" si="5"/>
        <v>2997520.8300000005</v>
      </c>
      <c r="W22" s="31">
        <f t="shared" si="5"/>
        <v>2487695.9499999997</v>
      </c>
      <c r="X22" s="31">
        <f t="shared" si="5"/>
        <v>4191879.27</v>
      </c>
      <c r="Y22" s="31">
        <v>3156171.54</v>
      </c>
      <c r="Z22" s="31">
        <f t="shared" si="5"/>
        <v>33805095.510000005</v>
      </c>
      <c r="AA22" s="31">
        <f t="shared" si="5"/>
        <v>215414.49000002543</v>
      </c>
      <c r="AB22" s="109">
        <f t="shared" si="5"/>
        <v>215414.49000002543</v>
      </c>
    </row>
    <row r="23" spans="2:28" ht="18.75" customHeight="1">
      <c r="B23" s="87"/>
      <c r="C23" s="85"/>
      <c r="D23" s="15">
        <v>2111</v>
      </c>
      <c r="E23" s="98" t="s">
        <v>108</v>
      </c>
      <c r="F23" s="30">
        <v>135000</v>
      </c>
      <c r="G23" s="30"/>
      <c r="H23" s="30"/>
      <c r="I23" s="155">
        <f t="shared" si="2"/>
        <v>135000</v>
      </c>
      <c r="J23" s="155"/>
      <c r="K23" s="155"/>
      <c r="L23" s="155">
        <v>135000</v>
      </c>
      <c r="M23" s="156">
        <v>135000</v>
      </c>
      <c r="N23" s="37"/>
      <c r="O23" s="37">
        <v>0</v>
      </c>
      <c r="P23" s="37">
        <v>255.35</v>
      </c>
      <c r="Q23" s="37">
        <v>154.8</v>
      </c>
      <c r="R23" s="37">
        <v>128</v>
      </c>
      <c r="S23" s="37">
        <v>70621.59</v>
      </c>
      <c r="T23" s="37">
        <v>44469.35</v>
      </c>
      <c r="U23" s="37">
        <v>13004.81</v>
      </c>
      <c r="V23" s="37">
        <v>869.94</v>
      </c>
      <c r="W23" s="37">
        <v>4524</v>
      </c>
      <c r="X23" s="37">
        <v>938.67</v>
      </c>
      <c r="Y23" s="37"/>
      <c r="Z23" s="37">
        <f aca="true" t="shared" si="6" ref="Z23:Z34">SUM(N23:Y23)</f>
        <v>134966.51</v>
      </c>
      <c r="AA23" s="36">
        <f aca="true" t="shared" si="7" ref="AA23:AA34">L23-Z23</f>
        <v>33.48999999999069</v>
      </c>
      <c r="AB23" s="158">
        <f t="shared" si="3"/>
        <v>33.48999999999069</v>
      </c>
    </row>
    <row r="24" spans="2:28" ht="29.25" customHeight="1">
      <c r="B24" s="87"/>
      <c r="C24" s="85"/>
      <c r="D24" s="15">
        <v>2141</v>
      </c>
      <c r="E24" s="86" t="s">
        <v>73</v>
      </c>
      <c r="F24" s="30">
        <v>336000</v>
      </c>
      <c r="G24" s="30"/>
      <c r="H24" s="30"/>
      <c r="I24" s="155">
        <f t="shared" si="2"/>
        <v>336000</v>
      </c>
      <c r="J24" s="155"/>
      <c r="K24" s="155"/>
      <c r="L24" s="155">
        <v>336000</v>
      </c>
      <c r="M24" s="156">
        <v>336000</v>
      </c>
      <c r="N24" s="37"/>
      <c r="O24" s="37">
        <v>0</v>
      </c>
      <c r="P24" s="37">
        <v>0</v>
      </c>
      <c r="Q24" s="37">
        <v>0</v>
      </c>
      <c r="R24" s="37"/>
      <c r="S24" s="37"/>
      <c r="T24" s="37">
        <v>54237.7</v>
      </c>
      <c r="U24" s="37">
        <v>0</v>
      </c>
      <c r="V24" s="37">
        <v>50668.8</v>
      </c>
      <c r="W24" s="37">
        <v>79949.52</v>
      </c>
      <c r="X24" s="37">
        <v>0</v>
      </c>
      <c r="Y24" s="37"/>
      <c r="Z24" s="37">
        <f t="shared" si="6"/>
        <v>184856.02000000002</v>
      </c>
      <c r="AA24" s="36">
        <f t="shared" si="7"/>
        <v>151143.97999999998</v>
      </c>
      <c r="AB24" s="158">
        <f t="shared" si="3"/>
        <v>151143.97999999998</v>
      </c>
    </row>
    <row r="25" spans="2:28" ht="21" customHeight="1">
      <c r="B25" s="87"/>
      <c r="C25" s="85"/>
      <c r="D25" s="15">
        <v>2161</v>
      </c>
      <c r="E25" s="86" t="s">
        <v>17</v>
      </c>
      <c r="F25" s="30">
        <v>60000</v>
      </c>
      <c r="G25" s="30"/>
      <c r="H25" s="30"/>
      <c r="I25" s="155">
        <f t="shared" si="2"/>
        <v>60000</v>
      </c>
      <c r="J25" s="155"/>
      <c r="K25" s="155"/>
      <c r="L25" s="155">
        <v>60000</v>
      </c>
      <c r="M25" s="156">
        <v>60000</v>
      </c>
      <c r="N25" s="37"/>
      <c r="O25" s="37">
        <v>0</v>
      </c>
      <c r="P25" s="37">
        <v>0</v>
      </c>
      <c r="Q25" s="37">
        <v>0</v>
      </c>
      <c r="R25" s="37"/>
      <c r="S25" s="37"/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/>
      <c r="Z25" s="37">
        <f t="shared" si="6"/>
        <v>0</v>
      </c>
      <c r="AA25" s="36">
        <f t="shared" si="7"/>
        <v>60000</v>
      </c>
      <c r="AB25" s="158">
        <f t="shared" si="3"/>
        <v>60000</v>
      </c>
    </row>
    <row r="26" spans="2:28" ht="28.5">
      <c r="B26" s="87"/>
      <c r="C26" s="85"/>
      <c r="D26" s="15">
        <v>2214</v>
      </c>
      <c r="E26" s="86" t="s">
        <v>18</v>
      </c>
      <c r="F26" s="30">
        <v>210099.96</v>
      </c>
      <c r="G26" s="30"/>
      <c r="H26" s="30"/>
      <c r="I26" s="155">
        <f t="shared" si="2"/>
        <v>210099.96</v>
      </c>
      <c r="J26" s="155"/>
      <c r="K26" s="155"/>
      <c r="L26" s="155">
        <v>210099.96</v>
      </c>
      <c r="M26" s="156">
        <v>210099.96</v>
      </c>
      <c r="N26" s="37">
        <v>1480</v>
      </c>
      <c r="O26" s="37">
        <v>11239.5</v>
      </c>
      <c r="P26" s="37">
        <v>10640.07</v>
      </c>
      <c r="Q26" s="37">
        <v>12785.86</v>
      </c>
      <c r="R26" s="37">
        <v>17470.8</v>
      </c>
      <c r="S26" s="37">
        <v>20666.97</v>
      </c>
      <c r="T26" s="37">
        <v>22177.09</v>
      </c>
      <c r="U26" s="37">
        <v>19739.37</v>
      </c>
      <c r="V26" s="37">
        <v>13546.99</v>
      </c>
      <c r="W26" s="37">
        <v>14136.5</v>
      </c>
      <c r="X26" s="37">
        <v>32947.02</v>
      </c>
      <c r="Y26" s="37"/>
      <c r="Z26" s="37">
        <f t="shared" si="6"/>
        <v>176830.16999999998</v>
      </c>
      <c r="AA26" s="36">
        <f t="shared" si="7"/>
        <v>33269.79000000001</v>
      </c>
      <c r="AB26" s="158">
        <f t="shared" si="3"/>
        <v>33269.79000000001</v>
      </c>
    </row>
    <row r="27" spans="2:28" ht="16.5" customHeight="1">
      <c r="B27" s="87"/>
      <c r="C27" s="85"/>
      <c r="D27" s="15">
        <v>2481</v>
      </c>
      <c r="E27" s="86" t="s">
        <v>137</v>
      </c>
      <c r="F27" s="30">
        <v>39000</v>
      </c>
      <c r="G27" s="30"/>
      <c r="H27" s="30"/>
      <c r="I27" s="155">
        <f t="shared" si="2"/>
        <v>39000</v>
      </c>
      <c r="J27" s="155"/>
      <c r="K27" s="155"/>
      <c r="L27" s="155">
        <v>39000</v>
      </c>
      <c r="M27" s="156">
        <v>39000</v>
      </c>
      <c r="N27" s="37"/>
      <c r="O27" s="37">
        <v>0</v>
      </c>
      <c r="P27" s="37">
        <v>0</v>
      </c>
      <c r="Q27" s="37">
        <v>0</v>
      </c>
      <c r="R27" s="37"/>
      <c r="S27" s="37"/>
      <c r="T27" s="37">
        <v>3401.12</v>
      </c>
      <c r="U27" s="37">
        <v>0</v>
      </c>
      <c r="V27" s="37">
        <v>0</v>
      </c>
      <c r="W27" s="37">
        <v>0</v>
      </c>
      <c r="X27" s="37">
        <v>0</v>
      </c>
      <c r="Y27" s="37"/>
      <c r="Z27" s="37">
        <f t="shared" si="6"/>
        <v>3401.12</v>
      </c>
      <c r="AA27" s="36">
        <f t="shared" si="7"/>
        <v>35598.88</v>
      </c>
      <c r="AB27" s="158">
        <f t="shared" si="3"/>
        <v>35598.88</v>
      </c>
    </row>
    <row r="28" spans="2:28" ht="14.25">
      <c r="B28" s="87"/>
      <c r="C28" s="85"/>
      <c r="D28" s="15">
        <v>2531</v>
      </c>
      <c r="E28" s="86" t="s">
        <v>102</v>
      </c>
      <c r="F28" s="30">
        <v>5000</v>
      </c>
      <c r="G28" s="30"/>
      <c r="H28" s="30"/>
      <c r="I28" s="155">
        <f t="shared" si="2"/>
        <v>5000</v>
      </c>
      <c r="J28" s="155"/>
      <c r="K28" s="155"/>
      <c r="L28" s="155">
        <v>5000</v>
      </c>
      <c r="M28" s="156">
        <v>5000</v>
      </c>
      <c r="N28" s="37"/>
      <c r="O28" s="37">
        <v>0</v>
      </c>
      <c r="P28" s="37">
        <v>0</v>
      </c>
      <c r="Q28" s="37">
        <v>0</v>
      </c>
      <c r="R28" s="37"/>
      <c r="S28" s="37">
        <v>211.91</v>
      </c>
      <c r="T28" s="37">
        <v>4698</v>
      </c>
      <c r="U28" s="37">
        <v>0</v>
      </c>
      <c r="V28" s="37">
        <v>0</v>
      </c>
      <c r="W28" s="37">
        <v>0</v>
      </c>
      <c r="X28" s="37">
        <v>0</v>
      </c>
      <c r="Y28" s="37"/>
      <c r="Z28" s="37">
        <f t="shared" si="6"/>
        <v>4909.91</v>
      </c>
      <c r="AA28" s="36">
        <f t="shared" si="7"/>
        <v>90.09000000000015</v>
      </c>
      <c r="AB28" s="158">
        <f t="shared" si="3"/>
        <v>90.09000000000015</v>
      </c>
    </row>
    <row r="29" spans="2:28" ht="21" customHeight="1">
      <c r="B29" s="87"/>
      <c r="C29" s="85"/>
      <c r="D29" s="15">
        <v>2561</v>
      </c>
      <c r="E29" s="86" t="s">
        <v>58</v>
      </c>
      <c r="F29" s="30">
        <v>30000</v>
      </c>
      <c r="G29" s="30"/>
      <c r="H29" s="30"/>
      <c r="I29" s="155">
        <f t="shared" si="2"/>
        <v>30000</v>
      </c>
      <c r="J29" s="155"/>
      <c r="K29" s="155"/>
      <c r="L29" s="155">
        <v>30000</v>
      </c>
      <c r="M29" s="156">
        <v>30000</v>
      </c>
      <c r="N29" s="37"/>
      <c r="O29" s="37">
        <v>0</v>
      </c>
      <c r="P29" s="37">
        <v>133.93</v>
      </c>
      <c r="Q29" s="37">
        <v>0</v>
      </c>
      <c r="R29" s="37"/>
      <c r="S29" s="37"/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/>
      <c r="Z29" s="37">
        <f t="shared" si="6"/>
        <v>133.93</v>
      </c>
      <c r="AA29" s="36">
        <f t="shared" si="7"/>
        <v>29866.07</v>
      </c>
      <c r="AB29" s="158">
        <f t="shared" si="3"/>
        <v>29866.07</v>
      </c>
    </row>
    <row r="30" spans="2:28" ht="28.5">
      <c r="B30" s="88"/>
      <c r="C30" s="89"/>
      <c r="D30" s="15">
        <v>2611</v>
      </c>
      <c r="E30" s="86" t="s">
        <v>138</v>
      </c>
      <c r="F30" s="163">
        <v>1362818.47</v>
      </c>
      <c r="G30" s="163"/>
      <c r="H30" s="163"/>
      <c r="I30" s="155">
        <f t="shared" si="2"/>
        <v>1362818.47</v>
      </c>
      <c r="J30" s="155"/>
      <c r="K30" s="155"/>
      <c r="L30" s="155">
        <v>1362818.47</v>
      </c>
      <c r="M30" s="156">
        <v>1362818.47</v>
      </c>
      <c r="N30" s="37"/>
      <c r="O30" s="37">
        <v>35631.19</v>
      </c>
      <c r="P30" s="37">
        <v>39209.04</v>
      </c>
      <c r="Q30" s="37">
        <v>83236.47</v>
      </c>
      <c r="R30" s="37">
        <v>27054.01</v>
      </c>
      <c r="S30" s="37">
        <v>76909.5</v>
      </c>
      <c r="T30" s="37">
        <v>63790.9</v>
      </c>
      <c r="U30" s="37">
        <v>123845.1</v>
      </c>
      <c r="V30" s="37">
        <v>116249.48</v>
      </c>
      <c r="W30" s="37">
        <v>79817.18</v>
      </c>
      <c r="X30" s="37">
        <v>178533.51</v>
      </c>
      <c r="Y30" s="37"/>
      <c r="Z30" s="37">
        <f t="shared" si="6"/>
        <v>824276.3800000001</v>
      </c>
      <c r="AA30" s="36">
        <f t="shared" si="7"/>
        <v>538542.0899999999</v>
      </c>
      <c r="AB30" s="158">
        <f t="shared" si="3"/>
        <v>538542.0899999999</v>
      </c>
    </row>
    <row r="31" spans="2:28" ht="21" customHeight="1">
      <c r="B31" s="87"/>
      <c r="C31" s="85"/>
      <c r="D31" s="15">
        <v>2711</v>
      </c>
      <c r="E31" s="86" t="s">
        <v>63</v>
      </c>
      <c r="F31" s="30">
        <v>25750</v>
      </c>
      <c r="G31" s="30"/>
      <c r="H31" s="30"/>
      <c r="I31" s="155">
        <f t="shared" si="2"/>
        <v>25750</v>
      </c>
      <c r="J31" s="155"/>
      <c r="K31" s="155"/>
      <c r="L31" s="155">
        <v>25750</v>
      </c>
      <c r="M31" s="156">
        <v>25750</v>
      </c>
      <c r="N31" s="37"/>
      <c r="O31" s="37">
        <v>0</v>
      </c>
      <c r="P31" s="37">
        <v>0</v>
      </c>
      <c r="Q31" s="37">
        <v>0</v>
      </c>
      <c r="R31" s="37"/>
      <c r="S31" s="37"/>
      <c r="T31" s="37">
        <v>0</v>
      </c>
      <c r="U31" s="37"/>
      <c r="V31" s="37">
        <v>0</v>
      </c>
      <c r="W31" s="37">
        <v>0</v>
      </c>
      <c r="X31" s="37">
        <v>0</v>
      </c>
      <c r="Y31" s="37"/>
      <c r="Z31" s="37">
        <f t="shared" si="6"/>
        <v>0</v>
      </c>
      <c r="AA31" s="36">
        <f t="shared" si="7"/>
        <v>25750</v>
      </c>
      <c r="AB31" s="158">
        <f t="shared" si="3"/>
        <v>25750</v>
      </c>
    </row>
    <row r="32" spans="2:28" ht="32.25" customHeight="1">
      <c r="B32" s="87"/>
      <c r="C32" s="85"/>
      <c r="D32" s="15">
        <v>2721</v>
      </c>
      <c r="E32" s="86" t="s">
        <v>52</v>
      </c>
      <c r="F32" s="30">
        <v>12885</v>
      </c>
      <c r="G32" s="30"/>
      <c r="H32" s="30"/>
      <c r="I32" s="155">
        <f t="shared" si="2"/>
        <v>12885</v>
      </c>
      <c r="J32" s="155"/>
      <c r="K32" s="155"/>
      <c r="L32" s="155">
        <v>12885</v>
      </c>
      <c r="M32" s="156">
        <v>12885</v>
      </c>
      <c r="N32" s="37"/>
      <c r="O32" s="37">
        <v>0</v>
      </c>
      <c r="P32" s="37">
        <v>0</v>
      </c>
      <c r="Q32" s="37">
        <v>0</v>
      </c>
      <c r="R32" s="37"/>
      <c r="S32" s="37"/>
      <c r="T32" s="37">
        <v>9662.22</v>
      </c>
      <c r="U32" s="37"/>
      <c r="V32" s="37">
        <v>0</v>
      </c>
      <c r="W32" s="37">
        <v>0</v>
      </c>
      <c r="X32" s="37">
        <v>0</v>
      </c>
      <c r="Y32" s="37"/>
      <c r="Z32" s="37">
        <f t="shared" si="6"/>
        <v>9662.22</v>
      </c>
      <c r="AA32" s="36">
        <f t="shared" si="7"/>
        <v>3222.7800000000007</v>
      </c>
      <c r="AB32" s="158">
        <f t="shared" si="3"/>
        <v>3222.7800000000007</v>
      </c>
    </row>
    <row r="33" spans="1:28" s="165" customFormat="1" ht="24" customHeight="1">
      <c r="A33" s="9"/>
      <c r="B33" s="87"/>
      <c r="C33" s="85"/>
      <c r="D33" s="15">
        <v>2911</v>
      </c>
      <c r="E33" s="86" t="s">
        <v>109</v>
      </c>
      <c r="F33" s="30">
        <v>10000</v>
      </c>
      <c r="G33" s="30"/>
      <c r="H33" s="30"/>
      <c r="I33" s="155">
        <f t="shared" si="2"/>
        <v>10000</v>
      </c>
      <c r="J33" s="155"/>
      <c r="K33" s="155"/>
      <c r="L33" s="155">
        <v>10000</v>
      </c>
      <c r="M33" s="156">
        <v>10000</v>
      </c>
      <c r="N33" s="164"/>
      <c r="O33" s="38">
        <v>0</v>
      </c>
      <c r="P33" s="37">
        <v>0</v>
      </c>
      <c r="Q33" s="38">
        <v>0</v>
      </c>
      <c r="R33" s="38">
        <v>716.64</v>
      </c>
      <c r="S33" s="164"/>
      <c r="T33" s="164">
        <v>0</v>
      </c>
      <c r="U33" s="164"/>
      <c r="V33" s="164">
        <v>0</v>
      </c>
      <c r="W33" s="38">
        <v>73.35</v>
      </c>
      <c r="X33" s="164">
        <v>0</v>
      </c>
      <c r="Y33" s="164"/>
      <c r="Z33" s="37">
        <f t="shared" si="6"/>
        <v>789.99</v>
      </c>
      <c r="AA33" s="36">
        <f t="shared" si="7"/>
        <v>9210.01</v>
      </c>
      <c r="AB33" s="158">
        <f t="shared" si="3"/>
        <v>9210.01</v>
      </c>
    </row>
    <row r="34" spans="2:28" ht="28.5">
      <c r="B34" s="87"/>
      <c r="C34" s="85"/>
      <c r="D34" s="15">
        <v>2941</v>
      </c>
      <c r="E34" s="86" t="s">
        <v>174</v>
      </c>
      <c r="F34" s="30">
        <v>20000</v>
      </c>
      <c r="G34" s="30"/>
      <c r="H34" s="30"/>
      <c r="I34" s="155">
        <f t="shared" si="2"/>
        <v>20000</v>
      </c>
      <c r="J34" s="155"/>
      <c r="K34" s="155"/>
      <c r="L34" s="155">
        <v>20000</v>
      </c>
      <c r="M34" s="156">
        <v>20000</v>
      </c>
      <c r="N34" s="38"/>
      <c r="O34" s="38">
        <v>0</v>
      </c>
      <c r="P34" s="38">
        <v>0</v>
      </c>
      <c r="Q34" s="38">
        <v>1279.99</v>
      </c>
      <c r="R34" s="38"/>
      <c r="S34" s="38"/>
      <c r="T34" s="38">
        <v>0</v>
      </c>
      <c r="U34" s="38"/>
      <c r="V34" s="38">
        <v>0</v>
      </c>
      <c r="W34" s="38">
        <v>0</v>
      </c>
      <c r="X34" s="38">
        <v>0</v>
      </c>
      <c r="Y34" s="38"/>
      <c r="Z34" s="38">
        <f t="shared" si="6"/>
        <v>1279.99</v>
      </c>
      <c r="AA34" s="36">
        <f t="shared" si="7"/>
        <v>18720.01</v>
      </c>
      <c r="AB34" s="158">
        <f t="shared" si="3"/>
        <v>18720.01</v>
      </c>
    </row>
    <row r="35" spans="1:28" ht="20.25" customHeight="1">
      <c r="A35" s="10"/>
      <c r="B35" s="95"/>
      <c r="C35" s="96"/>
      <c r="D35" s="16"/>
      <c r="E35" s="97" t="s">
        <v>89</v>
      </c>
      <c r="F35" s="31">
        <f aca="true" t="shared" si="8" ref="F35:K35">SUM(F23:F34)</f>
        <v>2246553.4299999997</v>
      </c>
      <c r="G35" s="31">
        <f t="shared" si="8"/>
        <v>0</v>
      </c>
      <c r="H35" s="31">
        <f t="shared" si="8"/>
        <v>0</v>
      </c>
      <c r="I35" s="31">
        <f t="shared" si="8"/>
        <v>2246553.4299999997</v>
      </c>
      <c r="J35" s="31">
        <f t="shared" si="8"/>
        <v>0</v>
      </c>
      <c r="K35" s="31">
        <f t="shared" si="8"/>
        <v>0</v>
      </c>
      <c r="L35" s="31">
        <v>2246553.4299999997</v>
      </c>
      <c r="M35" s="31">
        <v>2246553.4299999997</v>
      </c>
      <c r="N35" s="31">
        <f aca="true" t="shared" si="9" ref="N35:AB35">SUM(N23:N34)</f>
        <v>1480</v>
      </c>
      <c r="O35" s="31">
        <f t="shared" si="9"/>
        <v>46870.69</v>
      </c>
      <c r="P35" s="31">
        <f t="shared" si="9"/>
        <v>50238.39</v>
      </c>
      <c r="Q35" s="31">
        <f t="shared" si="9"/>
        <v>97457.12000000001</v>
      </c>
      <c r="R35" s="31">
        <f t="shared" si="9"/>
        <v>45369.45</v>
      </c>
      <c r="S35" s="31">
        <f t="shared" si="9"/>
        <v>168409.97</v>
      </c>
      <c r="T35" s="31">
        <f t="shared" si="9"/>
        <v>202436.37999999998</v>
      </c>
      <c r="U35" s="31">
        <f t="shared" si="9"/>
        <v>156589.28</v>
      </c>
      <c r="V35" s="31">
        <f t="shared" si="9"/>
        <v>181335.21</v>
      </c>
      <c r="W35" s="31">
        <f t="shared" si="9"/>
        <v>178500.55000000002</v>
      </c>
      <c r="X35" s="31">
        <f t="shared" si="9"/>
        <v>212419.2</v>
      </c>
      <c r="Y35" s="31">
        <v>0</v>
      </c>
      <c r="Z35" s="31">
        <f t="shared" si="9"/>
        <v>1341106.24</v>
      </c>
      <c r="AA35" s="31">
        <f t="shared" si="9"/>
        <v>905447.19</v>
      </c>
      <c r="AB35" s="109">
        <f t="shared" si="9"/>
        <v>905447.19</v>
      </c>
    </row>
    <row r="36" spans="2:28" ht="21" customHeight="1">
      <c r="B36" s="87"/>
      <c r="C36" s="85"/>
      <c r="D36" s="14">
        <v>3192</v>
      </c>
      <c r="E36" s="40" t="s">
        <v>139</v>
      </c>
      <c r="F36" s="30">
        <v>38000</v>
      </c>
      <c r="G36" s="30"/>
      <c r="H36" s="30"/>
      <c r="I36" s="155">
        <f t="shared" si="2"/>
        <v>38000</v>
      </c>
      <c r="J36" s="155"/>
      <c r="K36" s="155"/>
      <c r="L36" s="155">
        <v>38000</v>
      </c>
      <c r="M36" s="156">
        <v>38000</v>
      </c>
      <c r="N36" s="38"/>
      <c r="O36" s="38">
        <v>0</v>
      </c>
      <c r="P36" s="38">
        <v>5011.2</v>
      </c>
      <c r="Q36" s="38">
        <v>0</v>
      </c>
      <c r="R36" s="38">
        <v>2923.2</v>
      </c>
      <c r="S36" s="38">
        <v>3410.4</v>
      </c>
      <c r="T36" s="38">
        <v>3410.4</v>
      </c>
      <c r="U36" s="38">
        <v>3410.4</v>
      </c>
      <c r="V36" s="38">
        <v>3410.4</v>
      </c>
      <c r="W36" s="38">
        <v>3410.4</v>
      </c>
      <c r="X36" s="38">
        <v>6820.8</v>
      </c>
      <c r="Y36" s="38"/>
      <c r="Z36" s="38">
        <f aca="true" t="shared" si="10" ref="Z36:Z56">SUM(N36:Y36)</f>
        <v>31807.2</v>
      </c>
      <c r="AA36" s="36">
        <f aca="true" t="shared" si="11" ref="AA36:AA56">L36-Z36</f>
        <v>6192.799999999999</v>
      </c>
      <c r="AB36" s="158">
        <f t="shared" si="3"/>
        <v>6192.799999999999</v>
      </c>
    </row>
    <row r="37" spans="2:28" ht="28.5">
      <c r="B37" s="87"/>
      <c r="C37" s="85"/>
      <c r="D37" s="14">
        <v>3254</v>
      </c>
      <c r="E37" s="99" t="s">
        <v>140</v>
      </c>
      <c r="F37" s="30">
        <v>10000</v>
      </c>
      <c r="G37" s="30"/>
      <c r="H37" s="30"/>
      <c r="I37" s="155">
        <f t="shared" si="2"/>
        <v>10000</v>
      </c>
      <c r="J37" s="155"/>
      <c r="K37" s="155"/>
      <c r="L37" s="155">
        <v>10000</v>
      </c>
      <c r="M37" s="156">
        <v>10000</v>
      </c>
      <c r="N37" s="37" t="s">
        <v>42</v>
      </c>
      <c r="O37" s="37">
        <v>0</v>
      </c>
      <c r="P37" s="37">
        <v>0</v>
      </c>
      <c r="Q37" s="37">
        <v>0</v>
      </c>
      <c r="R37" s="37"/>
      <c r="S37" s="37"/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f t="shared" si="10"/>
        <v>0</v>
      </c>
      <c r="AA37" s="36">
        <f t="shared" si="11"/>
        <v>10000</v>
      </c>
      <c r="AB37" s="158">
        <f t="shared" si="3"/>
        <v>10000</v>
      </c>
    </row>
    <row r="38" spans="2:28" ht="21" customHeight="1">
      <c r="B38" s="87"/>
      <c r="C38" s="85"/>
      <c r="D38" s="15">
        <v>3271</v>
      </c>
      <c r="E38" s="86" t="s">
        <v>90</v>
      </c>
      <c r="F38" s="30">
        <v>200000</v>
      </c>
      <c r="G38" s="30"/>
      <c r="H38" s="30"/>
      <c r="I38" s="155">
        <f t="shared" si="2"/>
        <v>200000</v>
      </c>
      <c r="J38" s="155"/>
      <c r="K38" s="155"/>
      <c r="L38" s="155">
        <v>200000</v>
      </c>
      <c r="M38" s="156">
        <v>200000</v>
      </c>
      <c r="N38" s="37"/>
      <c r="O38" s="37">
        <v>0</v>
      </c>
      <c r="P38" s="37">
        <v>0</v>
      </c>
      <c r="Q38" s="37">
        <v>0</v>
      </c>
      <c r="R38" s="37"/>
      <c r="S38" s="37"/>
      <c r="T38" s="37">
        <v>18029.88</v>
      </c>
      <c r="U38" s="37">
        <v>6090</v>
      </c>
      <c r="V38" s="37">
        <v>0</v>
      </c>
      <c r="W38" s="37">
        <v>0</v>
      </c>
      <c r="X38" s="37">
        <v>0</v>
      </c>
      <c r="Y38" s="37">
        <v>47606.4</v>
      </c>
      <c r="Z38" s="37">
        <f t="shared" si="10"/>
        <v>71726.28</v>
      </c>
      <c r="AA38" s="36">
        <f t="shared" si="11"/>
        <v>128273.72</v>
      </c>
      <c r="AB38" s="158">
        <f t="shared" si="3"/>
        <v>128273.72</v>
      </c>
    </row>
    <row r="39" spans="2:28" ht="21" customHeight="1">
      <c r="B39" s="87"/>
      <c r="C39" s="85"/>
      <c r="D39" s="15">
        <v>3291</v>
      </c>
      <c r="E39" s="86" t="s">
        <v>141</v>
      </c>
      <c r="F39" s="30">
        <v>200000</v>
      </c>
      <c r="G39" s="30"/>
      <c r="H39" s="30"/>
      <c r="I39" s="155">
        <f t="shared" si="2"/>
        <v>200000</v>
      </c>
      <c r="J39" s="155"/>
      <c r="K39" s="155"/>
      <c r="L39" s="155">
        <v>200000</v>
      </c>
      <c r="M39" s="156">
        <v>200000</v>
      </c>
      <c r="N39" s="37"/>
      <c r="O39" s="37">
        <v>0</v>
      </c>
      <c r="P39" s="37">
        <v>20619.99</v>
      </c>
      <c r="Q39" s="37">
        <v>0</v>
      </c>
      <c r="R39" s="37"/>
      <c r="S39" s="37"/>
      <c r="T39" s="37"/>
      <c r="U39" s="37">
        <v>0</v>
      </c>
      <c r="V39" s="37">
        <v>0</v>
      </c>
      <c r="W39" s="37">
        <v>0</v>
      </c>
      <c r="X39" s="37">
        <v>9628</v>
      </c>
      <c r="Y39" s="37">
        <v>0</v>
      </c>
      <c r="Z39" s="37">
        <f t="shared" si="10"/>
        <v>30247.99</v>
      </c>
      <c r="AA39" s="36">
        <f t="shared" si="11"/>
        <v>169752.01</v>
      </c>
      <c r="AB39" s="158">
        <f t="shared" si="3"/>
        <v>169752.01</v>
      </c>
    </row>
    <row r="40" spans="2:28" ht="21" customHeight="1">
      <c r="B40" s="87"/>
      <c r="C40" s="85"/>
      <c r="D40" s="15">
        <v>3331</v>
      </c>
      <c r="E40" s="92" t="s">
        <v>91</v>
      </c>
      <c r="F40" s="30">
        <v>270000</v>
      </c>
      <c r="G40" s="30"/>
      <c r="H40" s="30"/>
      <c r="I40" s="155">
        <f t="shared" si="2"/>
        <v>270000</v>
      </c>
      <c r="J40" s="155"/>
      <c r="K40" s="155"/>
      <c r="L40" s="155">
        <v>270000</v>
      </c>
      <c r="M40" s="156">
        <v>270000</v>
      </c>
      <c r="N40" s="37"/>
      <c r="O40" s="37">
        <v>0</v>
      </c>
      <c r="P40" s="37">
        <v>0</v>
      </c>
      <c r="Q40" s="37">
        <v>0</v>
      </c>
      <c r="R40" s="37"/>
      <c r="S40" s="37"/>
      <c r="T40" s="38"/>
      <c r="U40" s="37">
        <v>150000</v>
      </c>
      <c r="V40" s="37">
        <v>0</v>
      </c>
      <c r="W40" s="37">
        <v>0</v>
      </c>
      <c r="X40" s="37">
        <v>0</v>
      </c>
      <c r="Y40" s="37">
        <v>0</v>
      </c>
      <c r="Z40" s="37">
        <f t="shared" si="10"/>
        <v>150000</v>
      </c>
      <c r="AA40" s="36">
        <f t="shared" si="11"/>
        <v>120000</v>
      </c>
      <c r="AB40" s="158">
        <f t="shared" si="3"/>
        <v>120000</v>
      </c>
    </row>
    <row r="41" spans="2:28" ht="21" customHeight="1">
      <c r="B41" s="87"/>
      <c r="C41" s="85"/>
      <c r="D41" s="15">
        <v>3341</v>
      </c>
      <c r="E41" s="92" t="s">
        <v>53</v>
      </c>
      <c r="F41" s="30">
        <v>10000</v>
      </c>
      <c r="G41" s="30"/>
      <c r="H41" s="30"/>
      <c r="I41" s="155">
        <f t="shared" si="2"/>
        <v>10000</v>
      </c>
      <c r="J41" s="155"/>
      <c r="K41" s="155"/>
      <c r="L41" s="155">
        <v>10000</v>
      </c>
      <c r="M41" s="156">
        <v>10000</v>
      </c>
      <c r="N41" s="37"/>
      <c r="O41" s="37">
        <v>0</v>
      </c>
      <c r="P41" s="37">
        <v>0</v>
      </c>
      <c r="Q41" s="37">
        <v>0</v>
      </c>
      <c r="R41" s="37"/>
      <c r="S41" s="37"/>
      <c r="T41" s="37"/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f t="shared" si="10"/>
        <v>0</v>
      </c>
      <c r="AA41" s="36">
        <f t="shared" si="11"/>
        <v>10000</v>
      </c>
      <c r="AB41" s="158">
        <f t="shared" si="3"/>
        <v>10000</v>
      </c>
    </row>
    <row r="42" spans="2:28" ht="16.5" customHeight="1">
      <c r="B42" s="87"/>
      <c r="C42" s="85"/>
      <c r="D42" s="15">
        <v>3381</v>
      </c>
      <c r="E42" s="86" t="s">
        <v>175</v>
      </c>
      <c r="F42" s="30">
        <v>679000</v>
      </c>
      <c r="G42" s="30"/>
      <c r="H42" s="30"/>
      <c r="I42" s="155">
        <f t="shared" si="2"/>
        <v>679000</v>
      </c>
      <c r="J42" s="155"/>
      <c r="K42" s="155"/>
      <c r="L42" s="155">
        <v>679000</v>
      </c>
      <c r="M42" s="156">
        <v>679000</v>
      </c>
      <c r="N42" s="38"/>
      <c r="O42" s="38">
        <v>0</v>
      </c>
      <c r="P42" s="38">
        <v>0</v>
      </c>
      <c r="Q42" s="38">
        <v>0</v>
      </c>
      <c r="R42" s="38">
        <v>86458.66</v>
      </c>
      <c r="S42" s="38">
        <v>122599.98</v>
      </c>
      <c r="T42" s="38">
        <v>61299.99</v>
      </c>
      <c r="U42" s="38">
        <v>61299.99</v>
      </c>
      <c r="V42" s="38">
        <v>61299.99</v>
      </c>
      <c r="W42" s="38">
        <v>61299.99</v>
      </c>
      <c r="X42" s="38">
        <v>122599.98</v>
      </c>
      <c r="Y42" s="38">
        <v>61299.99</v>
      </c>
      <c r="Z42" s="38">
        <f t="shared" si="10"/>
        <v>638158.57</v>
      </c>
      <c r="AA42" s="36">
        <f t="shared" si="11"/>
        <v>40841.43000000005</v>
      </c>
      <c r="AB42" s="158">
        <f t="shared" si="3"/>
        <v>40841.43000000005</v>
      </c>
    </row>
    <row r="43" spans="2:28" ht="28.5" customHeight="1">
      <c r="B43" s="87"/>
      <c r="C43" s="85"/>
      <c r="D43" s="15">
        <v>3451</v>
      </c>
      <c r="E43" s="100" t="s">
        <v>92</v>
      </c>
      <c r="F43" s="30">
        <v>703203.15</v>
      </c>
      <c r="G43" s="30"/>
      <c r="H43" s="30"/>
      <c r="I43" s="155">
        <f t="shared" si="2"/>
        <v>703203.15</v>
      </c>
      <c r="J43" s="155"/>
      <c r="K43" s="155"/>
      <c r="L43" s="155">
        <v>703203.15</v>
      </c>
      <c r="M43" s="156">
        <v>703203.15</v>
      </c>
      <c r="N43" s="37">
        <v>78623.73</v>
      </c>
      <c r="O43" s="166">
        <v>385488.07</v>
      </c>
      <c r="P43" s="37">
        <v>0</v>
      </c>
      <c r="Q43" s="37">
        <v>0</v>
      </c>
      <c r="R43" s="37"/>
      <c r="S43" s="37">
        <v>1374.5</v>
      </c>
      <c r="T43" s="37"/>
      <c r="U43" s="37">
        <v>0</v>
      </c>
      <c r="V43" s="37">
        <v>0</v>
      </c>
      <c r="W43" s="37">
        <v>0</v>
      </c>
      <c r="X43" s="37">
        <v>0</v>
      </c>
      <c r="Y43" s="37"/>
      <c r="Z43" s="37">
        <f t="shared" si="10"/>
        <v>465486.3</v>
      </c>
      <c r="AA43" s="36">
        <f t="shared" si="11"/>
        <v>237716.85000000003</v>
      </c>
      <c r="AB43" s="158">
        <f t="shared" si="3"/>
        <v>237716.85000000003</v>
      </c>
    </row>
    <row r="44" spans="2:28" ht="28.5">
      <c r="B44" s="87"/>
      <c r="C44" s="85"/>
      <c r="D44" s="15">
        <v>3521</v>
      </c>
      <c r="E44" s="92" t="s">
        <v>105</v>
      </c>
      <c r="F44" s="30">
        <v>30000</v>
      </c>
      <c r="G44" s="30"/>
      <c r="H44" s="30"/>
      <c r="I44" s="155">
        <f t="shared" si="2"/>
        <v>30000</v>
      </c>
      <c r="J44" s="155"/>
      <c r="K44" s="155"/>
      <c r="L44" s="155">
        <v>30000</v>
      </c>
      <c r="M44" s="156">
        <v>30000</v>
      </c>
      <c r="N44" s="37"/>
      <c r="O44" s="37">
        <v>0</v>
      </c>
      <c r="P44" s="37">
        <v>0</v>
      </c>
      <c r="Q44" s="37">
        <v>9723.2</v>
      </c>
      <c r="R44" s="37">
        <v>450</v>
      </c>
      <c r="S44" s="37"/>
      <c r="T44" s="37"/>
      <c r="U44" s="37">
        <v>99.9</v>
      </c>
      <c r="V44" s="37">
        <v>2206.67</v>
      </c>
      <c r="W44" s="37">
        <v>0</v>
      </c>
      <c r="X44" s="37">
        <v>0</v>
      </c>
      <c r="Y44" s="37"/>
      <c r="Z44" s="37">
        <f t="shared" si="10"/>
        <v>12479.77</v>
      </c>
      <c r="AA44" s="36">
        <f t="shared" si="11"/>
        <v>17520.23</v>
      </c>
      <c r="AB44" s="158">
        <f t="shared" si="3"/>
        <v>17520.23</v>
      </c>
    </row>
    <row r="45" spans="2:28" ht="21" customHeight="1">
      <c r="B45" s="87"/>
      <c r="C45" s="85"/>
      <c r="D45" s="15">
        <v>3571</v>
      </c>
      <c r="E45" s="92" t="s">
        <v>176</v>
      </c>
      <c r="F45" s="30">
        <v>120000</v>
      </c>
      <c r="G45" s="30"/>
      <c r="H45" s="30"/>
      <c r="I45" s="155">
        <f t="shared" si="2"/>
        <v>120000</v>
      </c>
      <c r="J45" s="155"/>
      <c r="K45" s="155"/>
      <c r="L45" s="155">
        <v>120000</v>
      </c>
      <c r="M45" s="156">
        <v>120000</v>
      </c>
      <c r="N45" s="37"/>
      <c r="O45" s="37">
        <v>0</v>
      </c>
      <c r="P45" s="37">
        <v>0</v>
      </c>
      <c r="Q45" s="37">
        <v>0</v>
      </c>
      <c r="R45" s="37"/>
      <c r="S45" s="37"/>
      <c r="T45" s="37">
        <v>12400</v>
      </c>
      <c r="U45" s="37">
        <v>1856</v>
      </c>
      <c r="V45" s="37">
        <v>8703.39</v>
      </c>
      <c r="W45" s="37">
        <v>0</v>
      </c>
      <c r="X45" s="37">
        <v>63713</v>
      </c>
      <c r="Y45" s="37"/>
      <c r="Z45" s="37">
        <f t="shared" si="10"/>
        <v>86672.39</v>
      </c>
      <c r="AA45" s="36">
        <f t="shared" si="11"/>
        <v>33327.61</v>
      </c>
      <c r="AB45" s="158">
        <f t="shared" si="3"/>
        <v>33327.61</v>
      </c>
    </row>
    <row r="46" spans="2:28" ht="20.25" customHeight="1">
      <c r="B46" s="87"/>
      <c r="C46" s="85"/>
      <c r="D46" s="15">
        <v>3581</v>
      </c>
      <c r="E46" s="100" t="s">
        <v>177</v>
      </c>
      <c r="F46" s="30">
        <v>661500</v>
      </c>
      <c r="G46" s="30"/>
      <c r="H46" s="30"/>
      <c r="I46" s="155">
        <f t="shared" si="2"/>
        <v>661500</v>
      </c>
      <c r="J46" s="155"/>
      <c r="K46" s="155"/>
      <c r="L46" s="155">
        <v>661500</v>
      </c>
      <c r="M46" s="156">
        <v>661500</v>
      </c>
      <c r="N46" s="38"/>
      <c r="O46" s="38">
        <v>1697.08</v>
      </c>
      <c r="P46" s="38">
        <v>78551.32</v>
      </c>
      <c r="Q46" s="38">
        <v>2528.8</v>
      </c>
      <c r="R46" s="38">
        <v>99671.86</v>
      </c>
      <c r="S46" s="38">
        <v>54100.66</v>
      </c>
      <c r="T46" s="38">
        <v>53565.4</v>
      </c>
      <c r="U46" s="38">
        <v>3340.8</v>
      </c>
      <c r="V46" s="38">
        <f>2018.4+104610.61</f>
        <v>106629.01</v>
      </c>
      <c r="W46" s="38">
        <v>55206.93</v>
      </c>
      <c r="X46" s="38">
        <v>103190.22</v>
      </c>
      <c r="Y46" s="38">
        <v>56512.3</v>
      </c>
      <c r="Z46" s="38">
        <f t="shared" si="10"/>
        <v>614994.38</v>
      </c>
      <c r="AA46" s="36">
        <f t="shared" si="11"/>
        <v>46505.619999999995</v>
      </c>
      <c r="AB46" s="158">
        <f t="shared" si="3"/>
        <v>46505.619999999995</v>
      </c>
    </row>
    <row r="47" spans="1:28" s="3" customFormat="1" ht="21" customHeight="1">
      <c r="A47" s="8"/>
      <c r="B47" s="88"/>
      <c r="C47" s="89"/>
      <c r="D47" s="15">
        <v>3711</v>
      </c>
      <c r="E47" s="100" t="s">
        <v>142</v>
      </c>
      <c r="F47" s="30">
        <v>74000</v>
      </c>
      <c r="G47" s="30">
        <v>60000</v>
      </c>
      <c r="H47" s="30"/>
      <c r="I47" s="155">
        <f t="shared" si="2"/>
        <v>134000</v>
      </c>
      <c r="J47" s="155"/>
      <c r="K47" s="155"/>
      <c r="L47" s="155">
        <v>134000</v>
      </c>
      <c r="M47" s="156">
        <v>134000</v>
      </c>
      <c r="N47" s="38">
        <v>2917</v>
      </c>
      <c r="O47" s="38">
        <v>5003.9</v>
      </c>
      <c r="P47" s="38">
        <v>6466.02</v>
      </c>
      <c r="Q47" s="38">
        <v>19341.16</v>
      </c>
      <c r="R47" s="38">
        <v>13340.52</v>
      </c>
      <c r="S47" s="38"/>
      <c r="T47" s="38"/>
      <c r="U47" s="38">
        <v>0</v>
      </c>
      <c r="V47" s="38">
        <f>9655.55+4877.52</f>
        <v>14533.07</v>
      </c>
      <c r="W47" s="38">
        <v>3426</v>
      </c>
      <c r="X47" s="38">
        <v>33874.94</v>
      </c>
      <c r="Y47" s="38"/>
      <c r="Z47" s="38">
        <f t="shared" si="10"/>
        <v>98902.61000000002</v>
      </c>
      <c r="AA47" s="36">
        <f t="shared" si="11"/>
        <v>35097.389999999985</v>
      </c>
      <c r="AB47" s="158">
        <f t="shared" si="3"/>
        <v>35097.389999999985</v>
      </c>
    </row>
    <row r="48" spans="1:28" s="3" customFormat="1" ht="21" customHeight="1">
      <c r="A48" s="8"/>
      <c r="B48" s="88"/>
      <c r="C48" s="89"/>
      <c r="D48" s="15">
        <v>3712</v>
      </c>
      <c r="E48" s="86" t="s">
        <v>143</v>
      </c>
      <c r="F48" s="30">
        <v>60000</v>
      </c>
      <c r="G48" s="30"/>
      <c r="H48" s="30"/>
      <c r="I48" s="155">
        <f t="shared" si="2"/>
        <v>60000</v>
      </c>
      <c r="J48" s="155"/>
      <c r="K48" s="155"/>
      <c r="L48" s="155">
        <v>60000</v>
      </c>
      <c r="M48" s="156">
        <v>60000</v>
      </c>
      <c r="N48" s="38"/>
      <c r="O48" s="38">
        <v>0</v>
      </c>
      <c r="P48" s="38">
        <v>0</v>
      </c>
      <c r="Q48" s="38">
        <v>17705.46</v>
      </c>
      <c r="R48" s="38">
        <v>0</v>
      </c>
      <c r="S48" s="38"/>
      <c r="T48" s="38"/>
      <c r="U48" s="38">
        <v>4877.52</v>
      </c>
      <c r="V48" s="38">
        <v>-4877.52</v>
      </c>
      <c r="W48" s="38">
        <v>0</v>
      </c>
      <c r="X48" s="38">
        <v>0</v>
      </c>
      <c r="Y48" s="38"/>
      <c r="Z48" s="38">
        <f t="shared" si="10"/>
        <v>17705.46</v>
      </c>
      <c r="AA48" s="36">
        <f t="shared" si="11"/>
        <v>42294.54</v>
      </c>
      <c r="AB48" s="158">
        <f t="shared" si="3"/>
        <v>42294.54</v>
      </c>
    </row>
    <row r="49" spans="1:28" s="3" customFormat="1" ht="21" customHeight="1">
      <c r="A49" s="8"/>
      <c r="B49" s="88"/>
      <c r="C49" s="89"/>
      <c r="D49" s="15">
        <v>3721</v>
      </c>
      <c r="E49" s="86" t="s">
        <v>93</v>
      </c>
      <c r="F49" s="30">
        <v>58400</v>
      </c>
      <c r="G49" s="30"/>
      <c r="H49" s="30"/>
      <c r="I49" s="155">
        <f t="shared" si="2"/>
        <v>58400</v>
      </c>
      <c r="J49" s="155"/>
      <c r="K49" s="155"/>
      <c r="L49" s="155">
        <v>58400</v>
      </c>
      <c r="M49" s="156">
        <v>58400</v>
      </c>
      <c r="N49" s="38">
        <v>0</v>
      </c>
      <c r="O49" s="38">
        <v>1154</v>
      </c>
      <c r="P49" s="38">
        <v>1836.76</v>
      </c>
      <c r="Q49" s="38">
        <v>1149</v>
      </c>
      <c r="R49" s="38">
        <v>2260.29</v>
      </c>
      <c r="S49" s="38">
        <v>1319.29</v>
      </c>
      <c r="T49" s="38">
        <v>1006.3</v>
      </c>
      <c r="U49" s="38">
        <v>11405.84</v>
      </c>
      <c r="V49" s="38">
        <v>774</v>
      </c>
      <c r="W49" s="38">
        <v>3059.61</v>
      </c>
      <c r="X49" s="38">
        <v>11714.49</v>
      </c>
      <c r="Y49" s="38">
        <v>2339.08</v>
      </c>
      <c r="Z49" s="38">
        <f t="shared" si="10"/>
        <v>38018.66</v>
      </c>
      <c r="AA49" s="36">
        <f t="shared" si="11"/>
        <v>20381.339999999997</v>
      </c>
      <c r="AB49" s="158">
        <f t="shared" si="3"/>
        <v>20381.339999999997</v>
      </c>
    </row>
    <row r="50" spans="2:28" ht="21.75" customHeight="1">
      <c r="B50" s="87"/>
      <c r="C50" s="85"/>
      <c r="D50" s="15">
        <v>3722</v>
      </c>
      <c r="E50" s="86" t="s">
        <v>144</v>
      </c>
      <c r="F50" s="30">
        <v>49000</v>
      </c>
      <c r="G50" s="30"/>
      <c r="H50" s="30"/>
      <c r="I50" s="155">
        <f t="shared" si="2"/>
        <v>49000</v>
      </c>
      <c r="J50" s="155"/>
      <c r="K50" s="155"/>
      <c r="L50" s="155">
        <v>49000</v>
      </c>
      <c r="M50" s="156">
        <v>49000</v>
      </c>
      <c r="N50" s="37"/>
      <c r="O50" s="37">
        <v>0</v>
      </c>
      <c r="P50" s="37">
        <v>0</v>
      </c>
      <c r="Q50" s="37">
        <v>0</v>
      </c>
      <c r="R50" s="37">
        <v>0</v>
      </c>
      <c r="S50" s="37"/>
      <c r="T50" s="37"/>
      <c r="U50" s="37">
        <v>0</v>
      </c>
      <c r="V50" s="37">
        <v>0</v>
      </c>
      <c r="W50" s="37">
        <v>0</v>
      </c>
      <c r="X50" s="37">
        <v>0</v>
      </c>
      <c r="Y50" s="37"/>
      <c r="Z50" s="37">
        <f t="shared" si="10"/>
        <v>0</v>
      </c>
      <c r="AA50" s="36">
        <f t="shared" si="11"/>
        <v>49000</v>
      </c>
      <c r="AB50" s="158">
        <f t="shared" si="3"/>
        <v>49000</v>
      </c>
    </row>
    <row r="51" spans="2:28" ht="19.5" customHeight="1">
      <c r="B51" s="87"/>
      <c r="C51" s="85"/>
      <c r="D51" s="15">
        <v>3751</v>
      </c>
      <c r="E51" s="100" t="s">
        <v>54</v>
      </c>
      <c r="F51" s="30">
        <v>1060051.42</v>
      </c>
      <c r="G51" s="30"/>
      <c r="H51" s="30">
        <v>-60000</v>
      </c>
      <c r="I51" s="155">
        <f t="shared" si="2"/>
        <v>1000051.4199999999</v>
      </c>
      <c r="J51" s="155"/>
      <c r="K51" s="155"/>
      <c r="L51" s="155">
        <v>1000051.4199999999</v>
      </c>
      <c r="M51" s="156">
        <v>1000051.4199999999</v>
      </c>
      <c r="N51" s="37"/>
      <c r="O51" s="37">
        <v>12284</v>
      </c>
      <c r="P51" s="37">
        <v>22422.98</v>
      </c>
      <c r="Q51" s="37">
        <v>31286.91</v>
      </c>
      <c r="R51" s="37">
        <v>22328.5</v>
      </c>
      <c r="S51" s="37">
        <v>50854</v>
      </c>
      <c r="T51" s="37">
        <v>21085</v>
      </c>
      <c r="U51" s="37">
        <v>48451.82</v>
      </c>
      <c r="V51" s="37">
        <v>53428</v>
      </c>
      <c r="W51" s="37">
        <v>65014.67</v>
      </c>
      <c r="X51" s="37">
        <v>100337.81</v>
      </c>
      <c r="Y51" s="37">
        <v>3482</v>
      </c>
      <c r="Z51" s="37">
        <f t="shared" si="10"/>
        <v>430975.69</v>
      </c>
      <c r="AA51" s="36">
        <f t="shared" si="11"/>
        <v>569075.73</v>
      </c>
      <c r="AB51" s="158">
        <f t="shared" si="3"/>
        <v>569075.73</v>
      </c>
    </row>
    <row r="52" spans="1:28" s="3" customFormat="1" ht="19.5" customHeight="1">
      <c r="A52" s="8"/>
      <c r="B52" s="88"/>
      <c r="C52" s="89"/>
      <c r="D52" s="15">
        <v>3761</v>
      </c>
      <c r="E52" s="86" t="s">
        <v>145</v>
      </c>
      <c r="F52" s="30">
        <v>132000</v>
      </c>
      <c r="G52" s="30"/>
      <c r="H52" s="30"/>
      <c r="I52" s="155">
        <f t="shared" si="2"/>
        <v>132000</v>
      </c>
      <c r="J52" s="155"/>
      <c r="K52" s="155"/>
      <c r="L52" s="155">
        <v>132000</v>
      </c>
      <c r="M52" s="156">
        <v>132000</v>
      </c>
      <c r="N52" s="38"/>
      <c r="O52" s="38">
        <v>0</v>
      </c>
      <c r="P52" s="38">
        <v>0</v>
      </c>
      <c r="Q52" s="38">
        <v>37023.86</v>
      </c>
      <c r="R52" s="38"/>
      <c r="S52" s="38"/>
      <c r="T52" s="38"/>
      <c r="U52" s="38">
        <v>0</v>
      </c>
      <c r="V52" s="38"/>
      <c r="W52" s="38">
        <v>0</v>
      </c>
      <c r="X52" s="38">
        <v>15429</v>
      </c>
      <c r="Y52" s="38"/>
      <c r="Z52" s="38">
        <f t="shared" si="10"/>
        <v>52452.86</v>
      </c>
      <c r="AA52" s="36">
        <f t="shared" si="11"/>
        <v>79547.14</v>
      </c>
      <c r="AB52" s="158">
        <f t="shared" si="3"/>
        <v>79547.14</v>
      </c>
    </row>
    <row r="53" spans="2:28" ht="21" customHeight="1">
      <c r="B53" s="87"/>
      <c r="C53" s="85"/>
      <c r="D53" s="15">
        <v>3791</v>
      </c>
      <c r="E53" s="86" t="s">
        <v>60</v>
      </c>
      <c r="F53" s="30">
        <v>24000</v>
      </c>
      <c r="G53" s="30"/>
      <c r="H53" s="30"/>
      <c r="I53" s="155">
        <f t="shared" si="2"/>
        <v>24000</v>
      </c>
      <c r="J53" s="155"/>
      <c r="K53" s="155"/>
      <c r="L53" s="155">
        <v>24000</v>
      </c>
      <c r="M53" s="156">
        <v>24000</v>
      </c>
      <c r="N53" s="37"/>
      <c r="O53" s="37">
        <v>0</v>
      </c>
      <c r="P53" s="37">
        <v>0</v>
      </c>
      <c r="Q53" s="37">
        <v>0</v>
      </c>
      <c r="R53" s="37"/>
      <c r="S53" s="37"/>
      <c r="T53" s="37"/>
      <c r="U53" s="37">
        <v>0</v>
      </c>
      <c r="V53" s="37"/>
      <c r="W53" s="37">
        <v>0</v>
      </c>
      <c r="X53" s="37">
        <v>0</v>
      </c>
      <c r="Y53" s="37"/>
      <c r="Z53" s="37">
        <f t="shared" si="10"/>
        <v>0</v>
      </c>
      <c r="AA53" s="36">
        <f t="shared" si="11"/>
        <v>24000</v>
      </c>
      <c r="AB53" s="158">
        <f t="shared" si="3"/>
        <v>24000</v>
      </c>
    </row>
    <row r="54" spans="2:28" ht="21" customHeight="1">
      <c r="B54" s="87"/>
      <c r="C54" s="85"/>
      <c r="D54" s="15">
        <v>3831</v>
      </c>
      <c r="E54" s="86" t="s">
        <v>55</v>
      </c>
      <c r="F54" s="167">
        <v>660914.49</v>
      </c>
      <c r="G54" s="167"/>
      <c r="H54" s="167"/>
      <c r="I54" s="155">
        <f t="shared" si="2"/>
        <v>660914.49</v>
      </c>
      <c r="J54" s="155"/>
      <c r="K54" s="155"/>
      <c r="L54" s="155">
        <v>660914.49</v>
      </c>
      <c r="M54" s="156">
        <v>660914.49</v>
      </c>
      <c r="N54" s="37"/>
      <c r="O54" s="37">
        <v>0</v>
      </c>
      <c r="P54" s="37">
        <f>447866.5+3000+3000</f>
        <v>453866.5</v>
      </c>
      <c r="Q54" s="37">
        <v>57191.26</v>
      </c>
      <c r="R54" s="37">
        <v>2500</v>
      </c>
      <c r="S54" s="37"/>
      <c r="T54" s="37">
        <v>6000</v>
      </c>
      <c r="U54" s="37">
        <v>43873.71</v>
      </c>
      <c r="V54" s="37">
        <v>25495</v>
      </c>
      <c r="W54" s="37">
        <v>1500</v>
      </c>
      <c r="X54" s="37">
        <v>0</v>
      </c>
      <c r="Y54" s="37"/>
      <c r="Z54" s="37">
        <f t="shared" si="10"/>
        <v>590426.47</v>
      </c>
      <c r="AA54" s="36">
        <f t="shared" si="11"/>
        <v>70488.02000000002</v>
      </c>
      <c r="AB54" s="158">
        <f t="shared" si="3"/>
        <v>70488.02000000002</v>
      </c>
    </row>
    <row r="55" spans="2:28" s="8" customFormat="1" ht="21" customHeight="1">
      <c r="B55" s="88"/>
      <c r="C55" s="89"/>
      <c r="D55" s="15">
        <v>3921</v>
      </c>
      <c r="E55" s="86" t="s">
        <v>40</v>
      </c>
      <c r="F55" s="30">
        <v>616271.51</v>
      </c>
      <c r="G55" s="30"/>
      <c r="H55" s="30"/>
      <c r="I55" s="155">
        <f t="shared" si="2"/>
        <v>616271.51</v>
      </c>
      <c r="J55" s="155"/>
      <c r="K55" s="155"/>
      <c r="L55" s="155">
        <v>616271.51</v>
      </c>
      <c r="M55" s="156">
        <v>616271.51</v>
      </c>
      <c r="N55" s="38"/>
      <c r="O55" s="38">
        <v>41310</v>
      </c>
      <c r="P55" s="38">
        <v>222615.84</v>
      </c>
      <c r="Q55" s="38">
        <v>0</v>
      </c>
      <c r="R55" s="38">
        <v>309</v>
      </c>
      <c r="S55" s="38"/>
      <c r="T55" s="38"/>
      <c r="U55" s="38">
        <v>0</v>
      </c>
      <c r="V55" s="38"/>
      <c r="W55" s="38">
        <v>0</v>
      </c>
      <c r="X55" s="38">
        <v>267829.23</v>
      </c>
      <c r="Y55" s="38">
        <v>38920.09</v>
      </c>
      <c r="Z55" s="38">
        <f t="shared" si="10"/>
        <v>570984.1599999999</v>
      </c>
      <c r="AA55" s="36">
        <f t="shared" si="11"/>
        <v>45287.35000000009</v>
      </c>
      <c r="AB55" s="158">
        <f t="shared" si="3"/>
        <v>45287.35000000009</v>
      </c>
    </row>
    <row r="56" spans="1:28" s="8" customFormat="1" ht="21" customHeight="1">
      <c r="A56" s="9"/>
      <c r="B56" s="87"/>
      <c r="C56" s="85"/>
      <c r="D56" s="15">
        <v>3941</v>
      </c>
      <c r="E56" s="86" t="s">
        <v>56</v>
      </c>
      <c r="F56" s="101">
        <v>800000</v>
      </c>
      <c r="G56" s="101"/>
      <c r="H56" s="101"/>
      <c r="I56" s="155">
        <f t="shared" si="2"/>
        <v>800000</v>
      </c>
      <c r="J56" s="155"/>
      <c r="K56" s="155"/>
      <c r="L56" s="155">
        <v>800000</v>
      </c>
      <c r="M56" s="156">
        <v>800000</v>
      </c>
      <c r="N56" s="38"/>
      <c r="O56" s="38">
        <v>0</v>
      </c>
      <c r="P56" s="38">
        <v>0</v>
      </c>
      <c r="Q56" s="38">
        <v>0</v>
      </c>
      <c r="R56" s="38"/>
      <c r="S56" s="38">
        <v>116408.04</v>
      </c>
      <c r="T56" s="38"/>
      <c r="U56" s="38">
        <v>0</v>
      </c>
      <c r="V56" s="38"/>
      <c r="W56" s="38">
        <v>466770.67</v>
      </c>
      <c r="X56" s="38">
        <v>0</v>
      </c>
      <c r="Y56" s="38"/>
      <c r="Z56" s="37">
        <f t="shared" si="10"/>
        <v>583178.71</v>
      </c>
      <c r="AA56" s="36">
        <f t="shared" si="11"/>
        <v>216821.29000000004</v>
      </c>
      <c r="AB56" s="158">
        <f t="shared" si="3"/>
        <v>216821.29000000004</v>
      </c>
    </row>
    <row r="57" spans="1:28" s="8" customFormat="1" ht="21" customHeight="1">
      <c r="A57" s="9"/>
      <c r="B57" s="102"/>
      <c r="C57" s="103"/>
      <c r="D57" s="16"/>
      <c r="E57" s="104" t="s">
        <v>82</v>
      </c>
      <c r="F57" s="31">
        <f aca="true" t="shared" si="12" ref="F57:K57">SUM(F36:F56)</f>
        <v>6456340.57</v>
      </c>
      <c r="G57" s="31">
        <f t="shared" si="12"/>
        <v>60000</v>
      </c>
      <c r="H57" s="31">
        <f t="shared" si="12"/>
        <v>-60000</v>
      </c>
      <c r="I57" s="31">
        <f t="shared" si="12"/>
        <v>6456340.57</v>
      </c>
      <c r="J57" s="31">
        <f t="shared" si="12"/>
        <v>0</v>
      </c>
      <c r="K57" s="31">
        <f t="shared" si="12"/>
        <v>0</v>
      </c>
      <c r="L57" s="31">
        <v>6456340.57</v>
      </c>
      <c r="M57" s="31">
        <v>6456340.57</v>
      </c>
      <c r="N57" s="31">
        <f aca="true" t="shared" si="13" ref="N57:AB57">SUM(N36:N56)</f>
        <v>81540.73</v>
      </c>
      <c r="O57" s="31">
        <f t="shared" si="13"/>
        <v>446937.05000000005</v>
      </c>
      <c r="P57" s="31">
        <f t="shared" si="13"/>
        <v>811390.61</v>
      </c>
      <c r="Q57" s="31">
        <f t="shared" si="13"/>
        <v>175949.65</v>
      </c>
      <c r="R57" s="31">
        <f t="shared" si="13"/>
        <v>230242.03</v>
      </c>
      <c r="S57" s="31">
        <f t="shared" si="13"/>
        <v>350066.87</v>
      </c>
      <c r="T57" s="31">
        <f t="shared" si="13"/>
        <v>176796.97</v>
      </c>
      <c r="U57" s="31">
        <f t="shared" si="13"/>
        <v>334705.98</v>
      </c>
      <c r="V57" s="31">
        <f t="shared" si="13"/>
        <v>271602.01</v>
      </c>
      <c r="W57" s="31">
        <f t="shared" si="13"/>
        <v>659688.27</v>
      </c>
      <c r="X57" s="31">
        <f t="shared" si="13"/>
        <v>735137.47</v>
      </c>
      <c r="Y57" s="31">
        <v>210159.86</v>
      </c>
      <c r="Z57" s="31">
        <f t="shared" si="13"/>
        <v>4484217.5</v>
      </c>
      <c r="AA57" s="31">
        <f t="shared" si="13"/>
        <v>1972123.07</v>
      </c>
      <c r="AB57" s="109">
        <f t="shared" si="13"/>
        <v>1972123.07</v>
      </c>
    </row>
    <row r="58" spans="2:28" s="8" customFormat="1" ht="15">
      <c r="B58" s="168"/>
      <c r="C58" s="27"/>
      <c r="D58" s="20"/>
      <c r="E58" s="111" t="s">
        <v>69</v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2"/>
    </row>
    <row r="59" spans="1:28" s="9" customFormat="1" ht="42.75">
      <c r="A59" s="8"/>
      <c r="B59" s="88"/>
      <c r="C59" s="89"/>
      <c r="D59" s="14">
        <v>4154</v>
      </c>
      <c r="E59" s="6" t="s">
        <v>146</v>
      </c>
      <c r="F59" s="29">
        <v>100000</v>
      </c>
      <c r="G59" s="29"/>
      <c r="H59" s="29"/>
      <c r="I59" s="155">
        <f t="shared" si="2"/>
        <v>100000</v>
      </c>
      <c r="J59" s="155"/>
      <c r="K59" s="155"/>
      <c r="L59" s="155">
        <v>100000</v>
      </c>
      <c r="M59" s="156">
        <v>100000</v>
      </c>
      <c r="N59" s="37"/>
      <c r="O59" s="37">
        <v>0</v>
      </c>
      <c r="P59" s="37">
        <v>0</v>
      </c>
      <c r="Q59" s="37">
        <v>0</v>
      </c>
      <c r="R59" s="37"/>
      <c r="S59" s="37"/>
      <c r="T59" s="37"/>
      <c r="U59" s="37">
        <v>0</v>
      </c>
      <c r="V59" s="37"/>
      <c r="W59" s="37">
        <v>0</v>
      </c>
      <c r="X59" s="37">
        <v>100000</v>
      </c>
      <c r="Y59" s="37"/>
      <c r="Z59" s="37">
        <f>SUM(N59:Y59)</f>
        <v>100000</v>
      </c>
      <c r="AA59" s="36">
        <f>L59-Z59</f>
        <v>0</v>
      </c>
      <c r="AB59" s="158">
        <f t="shared" si="3"/>
        <v>0</v>
      </c>
    </row>
    <row r="60" spans="1:28" s="9" customFormat="1" ht="15.75" thickBot="1">
      <c r="A60" s="8"/>
      <c r="B60" s="107"/>
      <c r="C60" s="108"/>
      <c r="D60" s="26"/>
      <c r="E60" s="169" t="s">
        <v>83</v>
      </c>
      <c r="F60" s="121">
        <f aca="true" t="shared" si="14" ref="F60:K60">SUM(F59)</f>
        <v>100000</v>
      </c>
      <c r="G60" s="121">
        <f t="shared" si="14"/>
        <v>0</v>
      </c>
      <c r="H60" s="121">
        <f t="shared" si="14"/>
        <v>0</v>
      </c>
      <c r="I60" s="121">
        <f t="shared" si="14"/>
        <v>100000</v>
      </c>
      <c r="J60" s="121">
        <f t="shared" si="14"/>
        <v>0</v>
      </c>
      <c r="K60" s="121">
        <f t="shared" si="14"/>
        <v>0</v>
      </c>
      <c r="L60" s="121">
        <v>100000</v>
      </c>
      <c r="M60" s="121">
        <v>100000</v>
      </c>
      <c r="N60" s="121">
        <f aca="true" t="shared" si="15" ref="N60:AB60">SUM(N59)</f>
        <v>0</v>
      </c>
      <c r="O60" s="121">
        <f t="shared" si="15"/>
        <v>0</v>
      </c>
      <c r="P60" s="121">
        <f t="shared" si="15"/>
        <v>0</v>
      </c>
      <c r="Q60" s="121">
        <f t="shared" si="15"/>
        <v>0</v>
      </c>
      <c r="R60" s="121">
        <f t="shared" si="15"/>
        <v>0</v>
      </c>
      <c r="S60" s="121">
        <f t="shared" si="15"/>
        <v>0</v>
      </c>
      <c r="T60" s="121">
        <f t="shared" si="15"/>
        <v>0</v>
      </c>
      <c r="U60" s="121">
        <f t="shared" si="15"/>
        <v>0</v>
      </c>
      <c r="V60" s="121">
        <f t="shared" si="15"/>
        <v>0</v>
      </c>
      <c r="W60" s="121">
        <f t="shared" si="15"/>
        <v>0</v>
      </c>
      <c r="X60" s="121">
        <f t="shared" si="15"/>
        <v>100000</v>
      </c>
      <c r="Y60" s="121">
        <v>0</v>
      </c>
      <c r="Z60" s="121">
        <f t="shared" si="15"/>
        <v>100000</v>
      </c>
      <c r="AA60" s="121">
        <f t="shared" si="15"/>
        <v>0</v>
      </c>
      <c r="AB60" s="34">
        <f t="shared" si="15"/>
        <v>0</v>
      </c>
    </row>
    <row r="61" spans="1:28" s="9" customFormat="1" ht="15.75" thickBot="1">
      <c r="A61" s="8"/>
      <c r="B61" s="8"/>
      <c r="C61" s="8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s="9" customFormat="1" ht="15">
      <c r="A62" s="8"/>
      <c r="B62" s="279"/>
      <c r="C62" s="280"/>
      <c r="D62" s="347" t="s">
        <v>86</v>
      </c>
      <c r="E62" s="347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2"/>
    </row>
    <row r="63" spans="1:28" s="10" customFormat="1" ht="24.75" customHeight="1">
      <c r="A63" s="9"/>
      <c r="B63" s="283"/>
      <c r="C63" s="284"/>
      <c r="D63" s="285">
        <v>1000</v>
      </c>
      <c r="E63" s="286" t="s">
        <v>78</v>
      </c>
      <c r="F63" s="287">
        <f aca="true" t="shared" si="16" ref="F63:AB63">F22</f>
        <v>34020510.001133226</v>
      </c>
      <c r="G63" s="287">
        <f t="shared" si="16"/>
        <v>252385.85</v>
      </c>
      <c r="H63" s="287">
        <f t="shared" si="16"/>
        <v>-252385.84999999998</v>
      </c>
      <c r="I63" s="287">
        <f t="shared" si="16"/>
        <v>34020510.001133226</v>
      </c>
      <c r="J63" s="287">
        <f t="shared" si="16"/>
        <v>1649.81</v>
      </c>
      <c r="K63" s="287">
        <f t="shared" si="16"/>
        <v>-1649.8099999999977</v>
      </c>
      <c r="L63" s="287">
        <f t="shared" si="16"/>
        <v>34020510.001133226</v>
      </c>
      <c r="M63" s="287">
        <f t="shared" si="16"/>
        <v>34020510.001133226</v>
      </c>
      <c r="N63" s="287">
        <f t="shared" si="16"/>
        <v>2177626.4300000006</v>
      </c>
      <c r="O63" s="287">
        <f t="shared" si="16"/>
        <v>2318891.52</v>
      </c>
      <c r="P63" s="287">
        <f t="shared" si="16"/>
        <v>3731599.2600000002</v>
      </c>
      <c r="Q63" s="287">
        <f t="shared" si="16"/>
        <v>2272495.8000000003</v>
      </c>
      <c r="R63" s="287">
        <f t="shared" si="16"/>
        <v>2710266.7300000004</v>
      </c>
      <c r="S63" s="287">
        <f t="shared" si="16"/>
        <v>2415463.9</v>
      </c>
      <c r="T63" s="287">
        <f t="shared" si="16"/>
        <v>2417426.8799999994</v>
      </c>
      <c r="U63" s="287">
        <f t="shared" si="16"/>
        <v>2928057.3999999994</v>
      </c>
      <c r="V63" s="287">
        <f t="shared" si="16"/>
        <v>2997520.8300000005</v>
      </c>
      <c r="W63" s="287">
        <f t="shared" si="16"/>
        <v>2487695.9499999997</v>
      </c>
      <c r="X63" s="287">
        <f t="shared" si="16"/>
        <v>4191879.27</v>
      </c>
      <c r="Y63" s="287">
        <f t="shared" si="16"/>
        <v>3156171.54</v>
      </c>
      <c r="Z63" s="287">
        <f t="shared" si="16"/>
        <v>33805095.510000005</v>
      </c>
      <c r="AA63" s="287">
        <f t="shared" si="16"/>
        <v>215414.49000002543</v>
      </c>
      <c r="AB63" s="288">
        <f t="shared" si="16"/>
        <v>215414.49000002543</v>
      </c>
    </row>
    <row r="64" spans="2:28" ht="24.75" customHeight="1">
      <c r="B64" s="283"/>
      <c r="C64" s="284"/>
      <c r="D64" s="285">
        <v>2000</v>
      </c>
      <c r="E64" s="286" t="s">
        <v>79</v>
      </c>
      <c r="F64" s="287">
        <f aca="true" t="shared" si="17" ref="F64:AB64">F35</f>
        <v>2246553.4299999997</v>
      </c>
      <c r="G64" s="287">
        <f t="shared" si="17"/>
        <v>0</v>
      </c>
      <c r="H64" s="287">
        <f t="shared" si="17"/>
        <v>0</v>
      </c>
      <c r="I64" s="287">
        <f t="shared" si="17"/>
        <v>2246553.4299999997</v>
      </c>
      <c r="J64" s="287">
        <f t="shared" si="17"/>
        <v>0</v>
      </c>
      <c r="K64" s="287">
        <f t="shared" si="17"/>
        <v>0</v>
      </c>
      <c r="L64" s="287">
        <f t="shared" si="17"/>
        <v>2246553.4299999997</v>
      </c>
      <c r="M64" s="287">
        <f t="shared" si="17"/>
        <v>2246553.4299999997</v>
      </c>
      <c r="N64" s="287">
        <f t="shared" si="17"/>
        <v>1480</v>
      </c>
      <c r="O64" s="287">
        <f t="shared" si="17"/>
        <v>46870.69</v>
      </c>
      <c r="P64" s="287">
        <f t="shared" si="17"/>
        <v>50238.39</v>
      </c>
      <c r="Q64" s="287">
        <f t="shared" si="17"/>
        <v>97457.12000000001</v>
      </c>
      <c r="R64" s="287">
        <f t="shared" si="17"/>
        <v>45369.45</v>
      </c>
      <c r="S64" s="287">
        <f t="shared" si="17"/>
        <v>168409.97</v>
      </c>
      <c r="T64" s="287">
        <f t="shared" si="17"/>
        <v>202436.37999999998</v>
      </c>
      <c r="U64" s="287">
        <f t="shared" si="17"/>
        <v>156589.28</v>
      </c>
      <c r="V64" s="287">
        <f t="shared" si="17"/>
        <v>181335.21</v>
      </c>
      <c r="W64" s="287">
        <f t="shared" si="17"/>
        <v>178500.55000000002</v>
      </c>
      <c r="X64" s="287">
        <f t="shared" si="17"/>
        <v>212419.2</v>
      </c>
      <c r="Y64" s="287">
        <f t="shared" si="17"/>
        <v>0</v>
      </c>
      <c r="Z64" s="287">
        <f t="shared" si="17"/>
        <v>1341106.24</v>
      </c>
      <c r="AA64" s="287">
        <f t="shared" si="17"/>
        <v>905447.19</v>
      </c>
      <c r="AB64" s="288">
        <f t="shared" si="17"/>
        <v>905447.19</v>
      </c>
    </row>
    <row r="65" spans="2:28" ht="24.75" customHeight="1">
      <c r="B65" s="283"/>
      <c r="C65" s="284"/>
      <c r="D65" s="285">
        <v>3000</v>
      </c>
      <c r="E65" s="286" t="s">
        <v>80</v>
      </c>
      <c r="F65" s="287">
        <f aca="true" t="shared" si="18" ref="F65:AB65">F57</f>
        <v>6456340.57</v>
      </c>
      <c r="G65" s="287">
        <f t="shared" si="18"/>
        <v>60000</v>
      </c>
      <c r="H65" s="287">
        <f t="shared" si="18"/>
        <v>-60000</v>
      </c>
      <c r="I65" s="287">
        <f t="shared" si="18"/>
        <v>6456340.57</v>
      </c>
      <c r="J65" s="287">
        <f t="shared" si="18"/>
        <v>0</v>
      </c>
      <c r="K65" s="287">
        <f t="shared" si="18"/>
        <v>0</v>
      </c>
      <c r="L65" s="287">
        <f t="shared" si="18"/>
        <v>6456340.57</v>
      </c>
      <c r="M65" s="287">
        <f t="shared" si="18"/>
        <v>6456340.57</v>
      </c>
      <c r="N65" s="287">
        <f t="shared" si="18"/>
        <v>81540.73</v>
      </c>
      <c r="O65" s="287">
        <f t="shared" si="18"/>
        <v>446937.05000000005</v>
      </c>
      <c r="P65" s="287">
        <f t="shared" si="18"/>
        <v>811390.61</v>
      </c>
      <c r="Q65" s="287">
        <f t="shared" si="18"/>
        <v>175949.65</v>
      </c>
      <c r="R65" s="287">
        <f t="shared" si="18"/>
        <v>230242.03</v>
      </c>
      <c r="S65" s="287">
        <f t="shared" si="18"/>
        <v>350066.87</v>
      </c>
      <c r="T65" s="287">
        <f t="shared" si="18"/>
        <v>176796.97</v>
      </c>
      <c r="U65" s="287">
        <f t="shared" si="18"/>
        <v>334705.98</v>
      </c>
      <c r="V65" s="287">
        <f t="shared" si="18"/>
        <v>271602.01</v>
      </c>
      <c r="W65" s="287">
        <f t="shared" si="18"/>
        <v>659688.27</v>
      </c>
      <c r="X65" s="287">
        <f t="shared" si="18"/>
        <v>735137.47</v>
      </c>
      <c r="Y65" s="287">
        <f t="shared" si="18"/>
        <v>210159.86</v>
      </c>
      <c r="Z65" s="287">
        <f t="shared" si="18"/>
        <v>4484217.5</v>
      </c>
      <c r="AA65" s="287">
        <f t="shared" si="18"/>
        <v>1972123.07</v>
      </c>
      <c r="AB65" s="288">
        <f t="shared" si="18"/>
        <v>1972123.07</v>
      </c>
    </row>
    <row r="66" spans="2:28" ht="24.75" customHeight="1">
      <c r="B66" s="283"/>
      <c r="C66" s="284"/>
      <c r="D66" s="285">
        <v>4000</v>
      </c>
      <c r="E66" s="286" t="s">
        <v>87</v>
      </c>
      <c r="F66" s="287">
        <f aca="true" t="shared" si="19" ref="F66:AB66">F60</f>
        <v>100000</v>
      </c>
      <c r="G66" s="287">
        <f t="shared" si="19"/>
        <v>0</v>
      </c>
      <c r="H66" s="287">
        <f t="shared" si="19"/>
        <v>0</v>
      </c>
      <c r="I66" s="287">
        <f t="shared" si="19"/>
        <v>100000</v>
      </c>
      <c r="J66" s="287">
        <f t="shared" si="19"/>
        <v>0</v>
      </c>
      <c r="K66" s="287">
        <f t="shared" si="19"/>
        <v>0</v>
      </c>
      <c r="L66" s="287">
        <f t="shared" si="19"/>
        <v>100000</v>
      </c>
      <c r="M66" s="287">
        <f t="shared" si="19"/>
        <v>100000</v>
      </c>
      <c r="N66" s="287">
        <f t="shared" si="19"/>
        <v>0</v>
      </c>
      <c r="O66" s="287">
        <f t="shared" si="19"/>
        <v>0</v>
      </c>
      <c r="P66" s="287">
        <f t="shared" si="19"/>
        <v>0</v>
      </c>
      <c r="Q66" s="287">
        <f t="shared" si="19"/>
        <v>0</v>
      </c>
      <c r="R66" s="287">
        <f t="shared" si="19"/>
        <v>0</v>
      </c>
      <c r="S66" s="287">
        <f t="shared" si="19"/>
        <v>0</v>
      </c>
      <c r="T66" s="287">
        <f t="shared" si="19"/>
        <v>0</v>
      </c>
      <c r="U66" s="287">
        <f t="shared" si="19"/>
        <v>0</v>
      </c>
      <c r="V66" s="287">
        <f t="shared" si="19"/>
        <v>0</v>
      </c>
      <c r="W66" s="287">
        <f t="shared" si="19"/>
        <v>0</v>
      </c>
      <c r="X66" s="287">
        <f t="shared" si="19"/>
        <v>100000</v>
      </c>
      <c r="Y66" s="287">
        <f t="shared" si="19"/>
        <v>0</v>
      </c>
      <c r="Z66" s="287">
        <f t="shared" si="19"/>
        <v>100000</v>
      </c>
      <c r="AA66" s="287">
        <f t="shared" si="19"/>
        <v>0</v>
      </c>
      <c r="AB66" s="288">
        <f t="shared" si="19"/>
        <v>0</v>
      </c>
    </row>
    <row r="67" spans="1:28" ht="24.75" customHeight="1" thickBot="1">
      <c r="A67" s="10"/>
      <c r="B67" s="289"/>
      <c r="C67" s="290"/>
      <c r="D67" s="291"/>
      <c r="E67" s="291" t="s">
        <v>81</v>
      </c>
      <c r="F67" s="292">
        <f aca="true" t="shared" si="20" ref="F67:AB67">SUM(F63:F66)</f>
        <v>42823404.001133226</v>
      </c>
      <c r="G67" s="292">
        <f t="shared" si="20"/>
        <v>312385.85</v>
      </c>
      <c r="H67" s="292">
        <f t="shared" si="20"/>
        <v>-312385.85</v>
      </c>
      <c r="I67" s="292">
        <f t="shared" si="20"/>
        <v>42823404.001133226</v>
      </c>
      <c r="J67" s="292">
        <f t="shared" si="20"/>
        <v>1649.81</v>
      </c>
      <c r="K67" s="292">
        <f t="shared" si="20"/>
        <v>-1649.8099999999977</v>
      </c>
      <c r="L67" s="292">
        <f t="shared" si="20"/>
        <v>42823404.001133226</v>
      </c>
      <c r="M67" s="292">
        <f t="shared" si="20"/>
        <v>42823404.001133226</v>
      </c>
      <c r="N67" s="292">
        <f t="shared" si="20"/>
        <v>2260647.1600000006</v>
      </c>
      <c r="O67" s="292">
        <f t="shared" si="20"/>
        <v>2812699.26</v>
      </c>
      <c r="P67" s="292">
        <f t="shared" si="20"/>
        <v>4593228.260000001</v>
      </c>
      <c r="Q67" s="292">
        <f t="shared" si="20"/>
        <v>2545902.5700000003</v>
      </c>
      <c r="R67" s="292">
        <f t="shared" si="20"/>
        <v>2985878.2100000004</v>
      </c>
      <c r="S67" s="292">
        <f t="shared" si="20"/>
        <v>2933940.74</v>
      </c>
      <c r="T67" s="292">
        <f t="shared" si="20"/>
        <v>2796660.2299999995</v>
      </c>
      <c r="U67" s="292">
        <f t="shared" si="20"/>
        <v>3419352.659999999</v>
      </c>
      <c r="V67" s="292">
        <f t="shared" si="20"/>
        <v>3450458.0500000007</v>
      </c>
      <c r="W67" s="292">
        <f t="shared" si="20"/>
        <v>3325884.7699999996</v>
      </c>
      <c r="X67" s="292">
        <f t="shared" si="20"/>
        <v>5239435.9399999995</v>
      </c>
      <c r="Y67" s="292">
        <f t="shared" si="20"/>
        <v>3366331.4</v>
      </c>
      <c r="Z67" s="292">
        <f t="shared" si="20"/>
        <v>39730419.25000001</v>
      </c>
      <c r="AA67" s="292">
        <f t="shared" si="20"/>
        <v>3092984.750000025</v>
      </c>
      <c r="AB67" s="293">
        <f t="shared" si="20"/>
        <v>3092984.750000025</v>
      </c>
    </row>
    <row r="68" spans="6:13" ht="15">
      <c r="F68" s="170" t="s">
        <v>42</v>
      </c>
      <c r="G68" s="170"/>
      <c r="H68" s="170"/>
      <c r="I68" s="170"/>
      <c r="J68" s="170"/>
      <c r="K68" s="170"/>
      <c r="L68" s="170"/>
      <c r="M68" s="170"/>
    </row>
    <row r="69" ht="15">
      <c r="Z69" s="170" t="s">
        <v>42</v>
      </c>
    </row>
    <row r="70" ht="15">
      <c r="Z70" s="170"/>
    </row>
  </sheetData>
  <sheetProtection/>
  <mergeCells count="19">
    <mergeCell ref="AA4:AA5"/>
    <mergeCell ref="AB4:AB5"/>
    <mergeCell ref="D62:E62"/>
    <mergeCell ref="J4:K4"/>
    <mergeCell ref="L4:L5"/>
    <mergeCell ref="M4:M5"/>
    <mergeCell ref="X4:X5"/>
    <mergeCell ref="Y4:Y5"/>
    <mergeCell ref="Z4:Z5"/>
    <mergeCell ref="B1:AB1"/>
    <mergeCell ref="B2:AB2"/>
    <mergeCell ref="B3:AB3"/>
    <mergeCell ref="B4:B5"/>
    <mergeCell ref="C4:C5"/>
    <mergeCell ref="D4:D5"/>
    <mergeCell ref="E4:E5"/>
    <mergeCell ref="F4:F5"/>
    <mergeCell ref="G4:H4"/>
    <mergeCell ref="I4:I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selection activeCell="AP13" sqref="AP13"/>
    </sheetView>
  </sheetViews>
  <sheetFormatPr defaultColWidth="11.421875" defaultRowHeight="12.75"/>
  <cols>
    <col min="1" max="1" width="1.8515625" style="9" customWidth="1"/>
    <col min="2" max="2" width="6.00390625" style="1" customWidth="1"/>
    <col min="3" max="3" width="7.8515625" style="1" customWidth="1"/>
    <col min="4" max="4" width="16.00390625" style="2" customWidth="1"/>
    <col min="5" max="5" width="46.57421875" style="1" customWidth="1"/>
    <col min="6" max="6" width="18.140625" style="1" customWidth="1"/>
    <col min="7" max="7" width="18.421875" style="1" hidden="1" customWidth="1"/>
    <col min="8" max="8" width="4.8515625" style="1" hidden="1" customWidth="1"/>
    <col min="9" max="9" width="18.421875" style="1" hidden="1" customWidth="1"/>
    <col min="10" max="10" width="17.57421875" style="1" hidden="1" customWidth="1"/>
    <col min="11" max="11" width="17.28125" style="1" hidden="1" customWidth="1"/>
    <col min="12" max="12" width="2.57421875" style="1" hidden="1" customWidth="1"/>
    <col min="13" max="13" width="0.13671875" style="1" hidden="1" customWidth="1"/>
    <col min="14" max="14" width="14.140625" style="1" hidden="1" customWidth="1"/>
    <col min="15" max="15" width="17.140625" style="1" hidden="1" customWidth="1"/>
    <col min="16" max="16" width="32.57421875" style="1" hidden="1" customWidth="1"/>
    <col min="17" max="17" width="21.7109375" style="1" hidden="1" customWidth="1"/>
    <col min="18" max="18" width="17.28125" style="1" customWidth="1"/>
    <col min="19" max="19" width="18.00390625" style="1" customWidth="1"/>
    <col min="20" max="20" width="0.2890625" style="1" hidden="1" customWidth="1"/>
    <col min="21" max="21" width="11.57421875" style="1" hidden="1" customWidth="1"/>
    <col min="22" max="22" width="12.7109375" style="1" hidden="1" customWidth="1"/>
    <col min="23" max="23" width="14.421875" style="1" hidden="1" customWidth="1"/>
    <col min="24" max="24" width="12.7109375" style="1" hidden="1" customWidth="1"/>
    <col min="25" max="28" width="14.421875" style="1" hidden="1" customWidth="1"/>
    <col min="29" max="29" width="11.57421875" style="1" hidden="1" customWidth="1"/>
    <col min="30" max="30" width="12.7109375" style="1" hidden="1" customWidth="1"/>
    <col min="31" max="31" width="14.421875" style="1" hidden="1" customWidth="1"/>
    <col min="32" max="32" width="15.57421875" style="1" bestFit="1" customWidth="1"/>
    <col min="33" max="33" width="14.421875" style="1" bestFit="1" customWidth="1"/>
    <col min="34" max="34" width="18.57421875" style="1" customWidth="1"/>
    <col min="35" max="16384" width="11.421875" style="1" customWidth="1"/>
  </cols>
  <sheetData>
    <row r="1" spans="1:33" ht="21.75" customHeight="1">
      <c r="A1" s="1"/>
      <c r="B1" s="334" t="s">
        <v>42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</row>
    <row r="2" spans="1:34" ht="21" customHeight="1">
      <c r="A2" s="1"/>
      <c r="B2" s="335" t="s">
        <v>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</row>
    <row r="3" spans="1:34" ht="21" customHeight="1">
      <c r="A3" s="1"/>
      <c r="B3" s="334" t="s">
        <v>160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34" ht="21" customHeight="1" thickBot="1">
      <c r="A4" s="1"/>
      <c r="B4" s="336" t="s">
        <v>120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1:34" ht="66" customHeight="1">
      <c r="A5" s="1"/>
      <c r="B5" s="296" t="s">
        <v>65</v>
      </c>
      <c r="C5" s="223" t="s">
        <v>66</v>
      </c>
      <c r="D5" s="223" t="s">
        <v>133</v>
      </c>
      <c r="E5" s="223" t="s">
        <v>67</v>
      </c>
      <c r="F5" s="223" t="s">
        <v>131</v>
      </c>
      <c r="G5" s="223" t="s">
        <v>185</v>
      </c>
      <c r="H5" s="223" t="s">
        <v>186</v>
      </c>
      <c r="I5" s="223" t="s">
        <v>187</v>
      </c>
      <c r="J5" s="223" t="s">
        <v>111</v>
      </c>
      <c r="K5" s="297" t="s">
        <v>152</v>
      </c>
      <c r="L5" s="223" t="s">
        <v>111</v>
      </c>
      <c r="M5" s="341" t="s">
        <v>188</v>
      </c>
      <c r="N5" s="342"/>
      <c r="O5" s="298" t="s">
        <v>111</v>
      </c>
      <c r="P5" s="339" t="s">
        <v>189</v>
      </c>
      <c r="Q5" s="352" t="s">
        <v>190</v>
      </c>
      <c r="R5" s="339" t="s">
        <v>111</v>
      </c>
      <c r="S5" s="339" t="s">
        <v>167</v>
      </c>
      <c r="T5" s="299" t="s">
        <v>98</v>
      </c>
      <c r="U5" s="300" t="s">
        <v>99</v>
      </c>
      <c r="V5" s="300" t="s">
        <v>97</v>
      </c>
      <c r="W5" s="300" t="s">
        <v>96</v>
      </c>
      <c r="X5" s="300" t="s">
        <v>104</v>
      </c>
      <c r="Y5" s="300" t="s">
        <v>106</v>
      </c>
      <c r="Z5" s="300" t="s">
        <v>107</v>
      </c>
      <c r="AA5" s="300" t="s">
        <v>112</v>
      </c>
      <c r="AB5" s="300" t="s">
        <v>153</v>
      </c>
      <c r="AC5" s="300" t="s">
        <v>117</v>
      </c>
      <c r="AD5" s="300" t="s">
        <v>118</v>
      </c>
      <c r="AE5" s="300" t="s">
        <v>154</v>
      </c>
      <c r="AF5" s="350" t="s">
        <v>168</v>
      </c>
      <c r="AG5" s="343" t="s">
        <v>169</v>
      </c>
      <c r="AH5" s="345" t="s">
        <v>170</v>
      </c>
    </row>
    <row r="6" spans="1:34" ht="15" customHeight="1">
      <c r="A6" s="1"/>
      <c r="B6" s="318"/>
      <c r="C6" s="301"/>
      <c r="D6" s="301"/>
      <c r="E6" s="301"/>
      <c r="F6" s="245"/>
      <c r="G6" s="245"/>
      <c r="H6" s="245"/>
      <c r="I6" s="245"/>
      <c r="J6" s="245"/>
      <c r="K6" s="302"/>
      <c r="L6" s="245"/>
      <c r="M6" s="277" t="s">
        <v>100</v>
      </c>
      <c r="N6" s="277" t="s">
        <v>101</v>
      </c>
      <c r="O6" s="302"/>
      <c r="P6" s="340"/>
      <c r="Q6" s="353"/>
      <c r="R6" s="340"/>
      <c r="S6" s="340"/>
      <c r="T6" s="303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5"/>
      <c r="AF6" s="351"/>
      <c r="AG6" s="344"/>
      <c r="AH6" s="346"/>
    </row>
    <row r="7" spans="2:34" s="8" customFormat="1" ht="15">
      <c r="B7" s="124" t="s">
        <v>61</v>
      </c>
      <c r="C7" s="125" t="s">
        <v>68</v>
      </c>
      <c r="D7" s="105"/>
      <c r="E7" s="126" t="s">
        <v>69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2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22"/>
    </row>
    <row r="8" spans="2:34" s="8" customFormat="1" ht="15">
      <c r="B8" s="127"/>
      <c r="C8" s="39"/>
      <c r="D8" s="128">
        <v>26102</v>
      </c>
      <c r="E8" s="129" t="s">
        <v>191</v>
      </c>
      <c r="F8" s="113">
        <v>0</v>
      </c>
      <c r="G8" s="130"/>
      <c r="H8" s="130"/>
      <c r="I8" s="113">
        <v>577500</v>
      </c>
      <c r="J8" s="131">
        <f>SUM(F8:I8)</f>
        <v>577500</v>
      </c>
      <c r="K8" s="131"/>
      <c r="L8" s="131">
        <f>SUM(J8:K8)</f>
        <v>577500</v>
      </c>
      <c r="M8" s="131"/>
      <c r="N8" s="131"/>
      <c r="O8" s="131">
        <f>SUM(L8:N8)</f>
        <v>577500</v>
      </c>
      <c r="P8" s="131">
        <v>-79500</v>
      </c>
      <c r="Q8" s="131"/>
      <c r="R8" s="131">
        <f>SUM(O8:Q8)</f>
        <v>498000</v>
      </c>
      <c r="S8" s="131">
        <v>498000</v>
      </c>
      <c r="T8" s="181"/>
      <c r="U8" s="130"/>
      <c r="V8" s="130"/>
      <c r="W8" s="130"/>
      <c r="X8" s="130"/>
      <c r="Y8" s="130"/>
      <c r="Z8" s="130"/>
      <c r="AA8" s="130"/>
      <c r="AB8" s="182" t="s">
        <v>42</v>
      </c>
      <c r="AC8" s="182">
        <f>SUM(T8)</f>
        <v>0</v>
      </c>
      <c r="AD8" s="131">
        <v>495000</v>
      </c>
      <c r="AE8" s="131">
        <v>3000</v>
      </c>
      <c r="AF8" s="131">
        <f>SUM(AD8:AE8)</f>
        <v>498000</v>
      </c>
      <c r="AG8" s="131">
        <f>S8-AF8</f>
        <v>0</v>
      </c>
      <c r="AH8" s="158">
        <f>R8-AF8</f>
        <v>0</v>
      </c>
    </row>
    <row r="9" spans="2:34" s="8" customFormat="1" ht="15">
      <c r="B9" s="102"/>
      <c r="C9" s="103"/>
      <c r="D9" s="16"/>
      <c r="E9" s="12" t="s">
        <v>192</v>
      </c>
      <c r="F9" s="114">
        <f>SUM(F8)</f>
        <v>0</v>
      </c>
      <c r="G9" s="114">
        <f aca="true" t="shared" si="0" ref="G9:AH9">SUM(G8)</f>
        <v>0</v>
      </c>
      <c r="H9" s="114">
        <f t="shared" si="0"/>
        <v>0</v>
      </c>
      <c r="I9" s="114">
        <f t="shared" si="0"/>
        <v>577500</v>
      </c>
      <c r="J9" s="114">
        <f t="shared" si="0"/>
        <v>577500</v>
      </c>
      <c r="K9" s="114">
        <f t="shared" si="0"/>
        <v>0</v>
      </c>
      <c r="L9" s="114">
        <f t="shared" si="0"/>
        <v>577500</v>
      </c>
      <c r="M9" s="114">
        <f t="shared" si="0"/>
        <v>0</v>
      </c>
      <c r="N9" s="114">
        <f t="shared" si="0"/>
        <v>0</v>
      </c>
      <c r="O9" s="114">
        <f t="shared" si="0"/>
        <v>577500</v>
      </c>
      <c r="P9" s="114">
        <f t="shared" si="0"/>
        <v>-79500</v>
      </c>
      <c r="Q9" s="114">
        <f t="shared" si="0"/>
        <v>0</v>
      </c>
      <c r="R9" s="114">
        <f t="shared" si="0"/>
        <v>498000</v>
      </c>
      <c r="S9" s="114">
        <f>SUM(S8)</f>
        <v>498000</v>
      </c>
      <c r="T9" s="114">
        <f t="shared" si="0"/>
        <v>0</v>
      </c>
      <c r="U9" s="114">
        <f t="shared" si="0"/>
        <v>0</v>
      </c>
      <c r="V9" s="114">
        <f t="shared" si="0"/>
        <v>0</v>
      </c>
      <c r="W9" s="114">
        <f t="shared" si="0"/>
        <v>0</v>
      </c>
      <c r="X9" s="114">
        <f t="shared" si="0"/>
        <v>0</v>
      </c>
      <c r="Y9" s="114">
        <f t="shared" si="0"/>
        <v>0</v>
      </c>
      <c r="Z9" s="114">
        <f t="shared" si="0"/>
        <v>0</v>
      </c>
      <c r="AA9" s="114">
        <f t="shared" si="0"/>
        <v>0</v>
      </c>
      <c r="AB9" s="114">
        <f t="shared" si="0"/>
        <v>0</v>
      </c>
      <c r="AC9" s="114">
        <f t="shared" si="0"/>
        <v>0</v>
      </c>
      <c r="AD9" s="114">
        <f t="shared" si="0"/>
        <v>495000</v>
      </c>
      <c r="AE9" s="114">
        <f t="shared" si="0"/>
        <v>3000</v>
      </c>
      <c r="AF9" s="114">
        <f t="shared" si="0"/>
        <v>498000</v>
      </c>
      <c r="AG9" s="114">
        <f t="shared" si="0"/>
        <v>0</v>
      </c>
      <c r="AH9" s="123">
        <f t="shared" si="0"/>
        <v>0</v>
      </c>
    </row>
    <row r="10" spans="2:34" s="8" customFormat="1" ht="15">
      <c r="B10" s="127"/>
      <c r="C10" s="39"/>
      <c r="D10" s="15">
        <v>33501</v>
      </c>
      <c r="E10" s="7" t="s">
        <v>193</v>
      </c>
      <c r="F10" s="113">
        <v>0</v>
      </c>
      <c r="G10" s="113" t="s">
        <v>42</v>
      </c>
      <c r="H10" s="113">
        <v>3364000</v>
      </c>
      <c r="I10" s="113"/>
      <c r="J10" s="131">
        <f>SUM(F10:H10)</f>
        <v>3364000</v>
      </c>
      <c r="K10" s="131">
        <v>-3364000</v>
      </c>
      <c r="L10" s="131">
        <f>SUM(J10:K10)</f>
        <v>0</v>
      </c>
      <c r="M10" s="131"/>
      <c r="N10" s="131"/>
      <c r="O10" s="131">
        <f>SUM(L10:N10)</f>
        <v>0</v>
      </c>
      <c r="P10" s="131"/>
      <c r="Q10" s="131"/>
      <c r="R10" s="131">
        <f>SUM(O10:Q10)</f>
        <v>0</v>
      </c>
      <c r="S10" s="131"/>
      <c r="T10" s="181"/>
      <c r="U10" s="130"/>
      <c r="V10" s="113"/>
      <c r="W10" s="130"/>
      <c r="X10" s="130"/>
      <c r="Y10" s="130"/>
      <c r="Z10" s="130"/>
      <c r="AA10" s="113">
        <v>0</v>
      </c>
      <c r="AB10" s="130"/>
      <c r="AC10" s="130"/>
      <c r="AD10" s="130"/>
      <c r="AE10" s="130"/>
      <c r="AF10" s="113">
        <f>SUM(T10:AE10)</f>
        <v>0</v>
      </c>
      <c r="AG10" s="131">
        <f>S10-AF10</f>
        <v>0</v>
      </c>
      <c r="AH10" s="158">
        <f>R10-AF10</f>
        <v>0</v>
      </c>
    </row>
    <row r="11" spans="2:34" s="8" customFormat="1" ht="15">
      <c r="B11" s="127"/>
      <c r="C11" s="39"/>
      <c r="D11" s="15">
        <v>38301</v>
      </c>
      <c r="E11" s="7" t="s">
        <v>39</v>
      </c>
      <c r="F11" s="113">
        <v>0</v>
      </c>
      <c r="G11" s="113">
        <v>500000</v>
      </c>
      <c r="H11" s="113"/>
      <c r="I11" s="113"/>
      <c r="J11" s="131">
        <f>SUM(F11:G11)</f>
        <v>500000</v>
      </c>
      <c r="K11" s="131"/>
      <c r="L11" s="131">
        <f>SUM(J11:K11)</f>
        <v>500000</v>
      </c>
      <c r="M11" s="131"/>
      <c r="N11" s="131"/>
      <c r="O11" s="131">
        <f>SUM(L11:N11)</f>
        <v>500000</v>
      </c>
      <c r="P11" s="131"/>
      <c r="Q11" s="131"/>
      <c r="R11" s="131">
        <f>SUM(O11:Q11)</f>
        <v>500000</v>
      </c>
      <c r="S11" s="131">
        <v>500000</v>
      </c>
      <c r="T11" s="181"/>
      <c r="U11" s="130"/>
      <c r="V11" s="113">
        <v>500000</v>
      </c>
      <c r="W11" s="130"/>
      <c r="X11" s="130"/>
      <c r="Y11" s="130"/>
      <c r="Z11" s="130"/>
      <c r="AA11" s="113">
        <v>0</v>
      </c>
      <c r="AB11" s="130"/>
      <c r="AC11" s="130"/>
      <c r="AD11" s="130"/>
      <c r="AE11" s="130"/>
      <c r="AF11" s="113">
        <f>SUM(T11:AE11)</f>
        <v>500000</v>
      </c>
      <c r="AG11" s="131">
        <f>S11-AF11</f>
        <v>0</v>
      </c>
      <c r="AH11" s="158">
        <f>R11-AF11</f>
        <v>0</v>
      </c>
    </row>
    <row r="12" spans="2:34" s="8" customFormat="1" ht="15">
      <c r="B12" s="102"/>
      <c r="C12" s="103"/>
      <c r="D12" s="16"/>
      <c r="E12" s="12" t="s">
        <v>82</v>
      </c>
      <c r="F12" s="114">
        <f>SUM(F10)</f>
        <v>0</v>
      </c>
      <c r="G12" s="114">
        <f>SUM(G10)</f>
        <v>0</v>
      </c>
      <c r="H12" s="114">
        <f>SUM(H10)</f>
        <v>3364000</v>
      </c>
      <c r="I12" s="114">
        <f>SUM(I10)</f>
        <v>0</v>
      </c>
      <c r="J12" s="114">
        <f>SUM(J10:J11)</f>
        <v>3864000</v>
      </c>
      <c r="K12" s="114">
        <f aca="true" t="shared" si="1" ref="K12:AH12">SUM(K10:K11)</f>
        <v>-3364000</v>
      </c>
      <c r="L12" s="114">
        <f t="shared" si="1"/>
        <v>500000</v>
      </c>
      <c r="M12" s="114">
        <f t="shared" si="1"/>
        <v>0</v>
      </c>
      <c r="N12" s="114">
        <f t="shared" si="1"/>
        <v>0</v>
      </c>
      <c r="O12" s="114">
        <f t="shared" si="1"/>
        <v>500000</v>
      </c>
      <c r="P12" s="114">
        <f t="shared" si="1"/>
        <v>0</v>
      </c>
      <c r="Q12" s="114">
        <f t="shared" si="1"/>
        <v>0</v>
      </c>
      <c r="R12" s="114">
        <f t="shared" si="1"/>
        <v>500000</v>
      </c>
      <c r="S12" s="114">
        <f>SUM(S11)</f>
        <v>500000</v>
      </c>
      <c r="T12" s="114">
        <f t="shared" si="1"/>
        <v>0</v>
      </c>
      <c r="U12" s="114">
        <f t="shared" si="1"/>
        <v>0</v>
      </c>
      <c r="V12" s="114">
        <f t="shared" si="1"/>
        <v>500000</v>
      </c>
      <c r="W12" s="114">
        <f t="shared" si="1"/>
        <v>0</v>
      </c>
      <c r="X12" s="114">
        <f t="shared" si="1"/>
        <v>0</v>
      </c>
      <c r="Y12" s="114">
        <f t="shared" si="1"/>
        <v>0</v>
      </c>
      <c r="Z12" s="114">
        <f t="shared" si="1"/>
        <v>0</v>
      </c>
      <c r="AA12" s="114">
        <f t="shared" si="1"/>
        <v>0</v>
      </c>
      <c r="AB12" s="114">
        <f t="shared" si="1"/>
        <v>0</v>
      </c>
      <c r="AC12" s="114">
        <f t="shared" si="1"/>
        <v>0</v>
      </c>
      <c r="AD12" s="114">
        <f t="shared" si="1"/>
        <v>0</v>
      </c>
      <c r="AE12" s="114">
        <f t="shared" si="1"/>
        <v>0</v>
      </c>
      <c r="AF12" s="114">
        <f t="shared" si="1"/>
        <v>500000</v>
      </c>
      <c r="AG12" s="114">
        <f t="shared" si="1"/>
        <v>0</v>
      </c>
      <c r="AH12" s="123">
        <f t="shared" si="1"/>
        <v>0</v>
      </c>
    </row>
    <row r="13" spans="2:34" s="8" customFormat="1" ht="28.5">
      <c r="B13" s="88"/>
      <c r="C13" s="89"/>
      <c r="D13" s="14">
        <v>44105</v>
      </c>
      <c r="E13" s="6" t="s">
        <v>41</v>
      </c>
      <c r="F13" s="132">
        <v>36272077.47</v>
      </c>
      <c r="G13" s="132"/>
      <c r="H13" s="132"/>
      <c r="I13" s="132"/>
      <c r="J13" s="131">
        <f>SUM(F13:G13)</f>
        <v>36272077.47</v>
      </c>
      <c r="K13" s="131"/>
      <c r="L13" s="131">
        <f>SUM(J13:K13)</f>
        <v>36272077.47</v>
      </c>
      <c r="M13" s="131">
        <v>119626.27</v>
      </c>
      <c r="N13" s="131"/>
      <c r="O13" s="131">
        <f>SUM(L13:N13)</f>
        <v>36391703.74</v>
      </c>
      <c r="P13" s="131"/>
      <c r="Q13" s="131">
        <v>-22469303.46</v>
      </c>
      <c r="R13" s="131">
        <f>SUM(O13:Q13)</f>
        <v>13922400.280000001</v>
      </c>
      <c r="S13" s="131">
        <v>13922400.28</v>
      </c>
      <c r="T13" s="89"/>
      <c r="U13" s="38"/>
      <c r="V13" s="89"/>
      <c r="W13" s="38">
        <v>410400</v>
      </c>
      <c r="X13" s="89"/>
      <c r="Y13" s="38">
        <v>764330</v>
      </c>
      <c r="Z13" s="38">
        <v>3101945</v>
      </c>
      <c r="AA13" s="183">
        <v>2003100</v>
      </c>
      <c r="AB13" s="38">
        <v>1594160</v>
      </c>
      <c r="AC13" s="38"/>
      <c r="AD13" s="89"/>
      <c r="AE13" s="38">
        <v>6048465.28</v>
      </c>
      <c r="AF13" s="38">
        <f>SUM(T13:AE13)</f>
        <v>13922400.280000001</v>
      </c>
      <c r="AG13" s="131">
        <f>S13-AF13</f>
        <v>0</v>
      </c>
      <c r="AH13" s="158">
        <f>R13-AF13</f>
        <v>0</v>
      </c>
    </row>
    <row r="14" spans="2:34" s="8" customFormat="1" ht="22.5" customHeight="1">
      <c r="B14" s="102"/>
      <c r="C14" s="103"/>
      <c r="D14" s="16"/>
      <c r="E14" s="12" t="s">
        <v>83</v>
      </c>
      <c r="F14" s="133">
        <f>SUM(F13)</f>
        <v>36272077.47</v>
      </c>
      <c r="G14" s="133">
        <f aca="true" t="shared" si="2" ref="G14:AF14">SUM(G13)</f>
        <v>0</v>
      </c>
      <c r="H14" s="133">
        <f t="shared" si="2"/>
        <v>0</v>
      </c>
      <c r="I14" s="133">
        <f t="shared" si="2"/>
        <v>0</v>
      </c>
      <c r="J14" s="133">
        <f t="shared" si="2"/>
        <v>36272077.47</v>
      </c>
      <c r="K14" s="133">
        <f t="shared" si="2"/>
        <v>0</v>
      </c>
      <c r="L14" s="133">
        <f t="shared" si="2"/>
        <v>36272077.47</v>
      </c>
      <c r="M14" s="133">
        <v>119626.27</v>
      </c>
      <c r="N14" s="133">
        <v>0</v>
      </c>
      <c r="O14" s="133">
        <f aca="true" t="shared" si="3" ref="O14:W14">SUM(O13)</f>
        <v>36391703.74</v>
      </c>
      <c r="P14" s="133">
        <f t="shared" si="3"/>
        <v>0</v>
      </c>
      <c r="Q14" s="133">
        <f t="shared" si="3"/>
        <v>-22469303.46</v>
      </c>
      <c r="R14" s="133">
        <f t="shared" si="3"/>
        <v>13922400.280000001</v>
      </c>
      <c r="S14" s="133">
        <f>SUM(S13)</f>
        <v>13922400.28</v>
      </c>
      <c r="T14" s="133">
        <f t="shared" si="3"/>
        <v>0</v>
      </c>
      <c r="U14" s="133">
        <f t="shared" si="3"/>
        <v>0</v>
      </c>
      <c r="V14" s="133">
        <f t="shared" si="3"/>
        <v>0</v>
      </c>
      <c r="W14" s="133">
        <f t="shared" si="3"/>
        <v>410400</v>
      </c>
      <c r="X14" s="133">
        <f t="shared" si="2"/>
        <v>0</v>
      </c>
      <c r="Y14" s="133">
        <f t="shared" si="2"/>
        <v>764330</v>
      </c>
      <c r="Z14" s="133">
        <f t="shared" si="2"/>
        <v>3101945</v>
      </c>
      <c r="AA14" s="133">
        <f t="shared" si="2"/>
        <v>2003100</v>
      </c>
      <c r="AB14" s="133">
        <f t="shared" si="2"/>
        <v>1594160</v>
      </c>
      <c r="AC14" s="133">
        <f t="shared" si="2"/>
        <v>0</v>
      </c>
      <c r="AD14" s="133">
        <f t="shared" si="2"/>
        <v>0</v>
      </c>
      <c r="AE14" s="133">
        <f t="shared" si="2"/>
        <v>6048465.28</v>
      </c>
      <c r="AF14" s="133">
        <f t="shared" si="2"/>
        <v>13922400.280000001</v>
      </c>
      <c r="AG14" s="133">
        <f>SUM(AG13)</f>
        <v>0</v>
      </c>
      <c r="AH14" s="134">
        <f>SUM(AH13)</f>
        <v>0</v>
      </c>
    </row>
    <row r="15" spans="2:34" s="8" customFormat="1" ht="15">
      <c r="B15" s="124" t="s">
        <v>61</v>
      </c>
      <c r="C15" s="125" t="s">
        <v>70</v>
      </c>
      <c r="D15" s="105"/>
      <c r="E15" s="24" t="s">
        <v>155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5"/>
    </row>
    <row r="16" spans="2:34" s="8" customFormat="1" ht="28.5">
      <c r="B16" s="88"/>
      <c r="C16" s="89"/>
      <c r="D16" s="14">
        <v>44105</v>
      </c>
      <c r="E16" s="6" t="s">
        <v>41</v>
      </c>
      <c r="F16" s="135">
        <v>3209213.41</v>
      </c>
      <c r="G16" s="135"/>
      <c r="H16" s="135"/>
      <c r="I16" s="135"/>
      <c r="J16" s="131">
        <f>SUM(F16:G16)</f>
        <v>3209213.41</v>
      </c>
      <c r="K16" s="131"/>
      <c r="L16" s="131">
        <f>SUM(J16:K16)</f>
        <v>3209213.41</v>
      </c>
      <c r="M16" s="131"/>
      <c r="N16" s="131">
        <v>-60746.57</v>
      </c>
      <c r="O16" s="131">
        <f>SUM(L16:N16)</f>
        <v>3148466.8400000003</v>
      </c>
      <c r="P16" s="131"/>
      <c r="Q16" s="131">
        <v>-1354749.62</v>
      </c>
      <c r="R16" s="131">
        <f>SUM(O16:Q16)</f>
        <v>1793717.2200000002</v>
      </c>
      <c r="S16" s="131">
        <v>1793717.22</v>
      </c>
      <c r="T16" s="89"/>
      <c r="U16" s="38"/>
      <c r="V16" s="38">
        <v>114000</v>
      </c>
      <c r="W16" s="38">
        <v>309373.86</v>
      </c>
      <c r="X16" s="38">
        <v>294144.3</v>
      </c>
      <c r="Y16" s="38">
        <v>303633.02</v>
      </c>
      <c r="Z16" s="38">
        <v>69629.58</v>
      </c>
      <c r="AA16" s="183">
        <v>464496.43</v>
      </c>
      <c r="AB16" s="38">
        <v>103439.62</v>
      </c>
      <c r="AC16" s="38">
        <v>44887.88</v>
      </c>
      <c r="AD16" s="38">
        <v>90112.53</v>
      </c>
      <c r="AE16" s="38"/>
      <c r="AF16" s="38">
        <f>SUM(T16:AE16)</f>
        <v>1793717.22</v>
      </c>
      <c r="AG16" s="131">
        <f>S16-AF16</f>
        <v>0</v>
      </c>
      <c r="AH16" s="158">
        <f>R16-AF16</f>
        <v>0</v>
      </c>
    </row>
    <row r="17" spans="2:34" s="8" customFormat="1" ht="22.5" customHeight="1">
      <c r="B17" s="102"/>
      <c r="C17" s="103"/>
      <c r="D17" s="16"/>
      <c r="E17" s="12" t="s">
        <v>83</v>
      </c>
      <c r="F17" s="133">
        <f>SUM(F16)</f>
        <v>3209213.41</v>
      </c>
      <c r="G17" s="133">
        <f aca="true" t="shared" si="4" ref="G17:AF17">SUM(G16)</f>
        <v>0</v>
      </c>
      <c r="H17" s="133">
        <f t="shared" si="4"/>
        <v>0</v>
      </c>
      <c r="I17" s="133">
        <f t="shared" si="4"/>
        <v>0</v>
      </c>
      <c r="J17" s="133">
        <f t="shared" si="4"/>
        <v>3209213.41</v>
      </c>
      <c r="K17" s="133">
        <f t="shared" si="4"/>
        <v>0</v>
      </c>
      <c r="L17" s="133">
        <f t="shared" si="4"/>
        <v>3209213.41</v>
      </c>
      <c r="M17" s="133">
        <v>0</v>
      </c>
      <c r="N17" s="133">
        <v>-60746.57</v>
      </c>
      <c r="O17" s="133">
        <f aca="true" t="shared" si="5" ref="O17:W17">SUM(O16)</f>
        <v>3148466.8400000003</v>
      </c>
      <c r="P17" s="133">
        <f t="shared" si="5"/>
        <v>0</v>
      </c>
      <c r="Q17" s="133">
        <f t="shared" si="5"/>
        <v>-1354749.62</v>
      </c>
      <c r="R17" s="133">
        <f t="shared" si="5"/>
        <v>1793717.2200000002</v>
      </c>
      <c r="S17" s="133">
        <f>SUM(S16)</f>
        <v>1793717.22</v>
      </c>
      <c r="T17" s="133">
        <f t="shared" si="5"/>
        <v>0</v>
      </c>
      <c r="U17" s="133">
        <f t="shared" si="5"/>
        <v>0</v>
      </c>
      <c r="V17" s="133">
        <f t="shared" si="5"/>
        <v>114000</v>
      </c>
      <c r="W17" s="133">
        <f t="shared" si="5"/>
        <v>309373.86</v>
      </c>
      <c r="X17" s="133">
        <f t="shared" si="4"/>
        <v>294144.3</v>
      </c>
      <c r="Y17" s="133">
        <f t="shared" si="4"/>
        <v>303633.02</v>
      </c>
      <c r="Z17" s="133">
        <f t="shared" si="4"/>
        <v>69629.58</v>
      </c>
      <c r="AA17" s="133">
        <f t="shared" si="4"/>
        <v>464496.43</v>
      </c>
      <c r="AB17" s="133">
        <f t="shared" si="4"/>
        <v>103439.62</v>
      </c>
      <c r="AC17" s="133">
        <f t="shared" si="4"/>
        <v>44887.88</v>
      </c>
      <c r="AD17" s="133">
        <f t="shared" si="4"/>
        <v>90112.53</v>
      </c>
      <c r="AE17" s="133">
        <f t="shared" si="4"/>
        <v>0</v>
      </c>
      <c r="AF17" s="133">
        <f t="shared" si="4"/>
        <v>1793717.22</v>
      </c>
      <c r="AG17" s="133">
        <f>SUM(AG16)</f>
        <v>0</v>
      </c>
      <c r="AH17" s="134">
        <f>SUM(AH16)</f>
        <v>0</v>
      </c>
    </row>
    <row r="18" spans="2:34" s="8" customFormat="1" ht="15">
      <c r="B18" s="124" t="s">
        <v>61</v>
      </c>
      <c r="C18" s="125" t="s">
        <v>150</v>
      </c>
      <c r="D18" s="136"/>
      <c r="E18" s="118" t="s">
        <v>151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6"/>
    </row>
    <row r="19" spans="2:34" s="8" customFormat="1" ht="28.5">
      <c r="B19" s="88"/>
      <c r="C19" s="89"/>
      <c r="D19" s="14">
        <v>44105</v>
      </c>
      <c r="E19" s="6" t="s">
        <v>41</v>
      </c>
      <c r="F19" s="135">
        <v>6706312.54</v>
      </c>
      <c r="G19" s="135"/>
      <c r="H19" s="135"/>
      <c r="I19" s="135"/>
      <c r="J19" s="131">
        <f>SUM(F19:G19)</f>
        <v>6706312.54</v>
      </c>
      <c r="K19" s="131"/>
      <c r="L19" s="131">
        <f>SUM(J19:K19)</f>
        <v>6706312.54</v>
      </c>
      <c r="M19" s="131"/>
      <c r="N19" s="131">
        <v>-1701.91</v>
      </c>
      <c r="O19" s="131">
        <f>SUM(L19:N19)</f>
        <v>6704610.63</v>
      </c>
      <c r="P19" s="131"/>
      <c r="Q19" s="131">
        <v>-4439855.63</v>
      </c>
      <c r="R19" s="131">
        <f>SUM(O19:Q19)</f>
        <v>2264755</v>
      </c>
      <c r="S19" s="131">
        <v>2264755</v>
      </c>
      <c r="T19" s="89"/>
      <c r="U19" s="38"/>
      <c r="V19" s="89"/>
      <c r="W19" s="38">
        <v>209200</v>
      </c>
      <c r="X19" s="38">
        <v>42000</v>
      </c>
      <c r="Y19" s="38">
        <v>366120</v>
      </c>
      <c r="Z19" s="38">
        <v>384110</v>
      </c>
      <c r="AA19" s="183">
        <v>978165</v>
      </c>
      <c r="AB19" s="38">
        <v>285160</v>
      </c>
      <c r="AC19" s="38"/>
      <c r="AD19" s="89"/>
      <c r="AE19" s="38"/>
      <c r="AF19" s="38">
        <f>SUM(T19:AE19)</f>
        <v>2264755</v>
      </c>
      <c r="AG19" s="131">
        <f>S19-AF19</f>
        <v>0</v>
      </c>
      <c r="AH19" s="158">
        <f>R19-AF19</f>
        <v>0</v>
      </c>
    </row>
    <row r="20" spans="2:34" s="8" customFormat="1" ht="22.5" customHeight="1">
      <c r="B20" s="102"/>
      <c r="C20" s="103"/>
      <c r="D20" s="16"/>
      <c r="E20" s="12" t="s">
        <v>83</v>
      </c>
      <c r="F20" s="133">
        <f>SUM(F19)</f>
        <v>6706312.54</v>
      </c>
      <c r="G20" s="133">
        <f aca="true" t="shared" si="6" ref="G20:AF20">SUM(G19)</f>
        <v>0</v>
      </c>
      <c r="H20" s="133">
        <f t="shared" si="6"/>
        <v>0</v>
      </c>
      <c r="I20" s="133">
        <f t="shared" si="6"/>
        <v>0</v>
      </c>
      <c r="J20" s="133">
        <f t="shared" si="6"/>
        <v>6706312.54</v>
      </c>
      <c r="K20" s="133">
        <f t="shared" si="6"/>
        <v>0</v>
      </c>
      <c r="L20" s="133">
        <f t="shared" si="6"/>
        <v>6706312.54</v>
      </c>
      <c r="M20" s="133">
        <v>0</v>
      </c>
      <c r="N20" s="133">
        <v>-1701.91</v>
      </c>
      <c r="O20" s="133">
        <f aca="true" t="shared" si="7" ref="O20:W20">SUM(O19)</f>
        <v>6704610.63</v>
      </c>
      <c r="P20" s="133">
        <f t="shared" si="7"/>
        <v>0</v>
      </c>
      <c r="Q20" s="133">
        <f t="shared" si="7"/>
        <v>-4439855.63</v>
      </c>
      <c r="R20" s="133">
        <f t="shared" si="7"/>
        <v>2264755</v>
      </c>
      <c r="S20" s="133">
        <f>SUM(S19)</f>
        <v>2264755</v>
      </c>
      <c r="T20" s="133">
        <f t="shared" si="7"/>
        <v>0</v>
      </c>
      <c r="U20" s="133">
        <f t="shared" si="7"/>
        <v>0</v>
      </c>
      <c r="V20" s="133">
        <f t="shared" si="7"/>
        <v>0</v>
      </c>
      <c r="W20" s="133">
        <f t="shared" si="7"/>
        <v>209200</v>
      </c>
      <c r="X20" s="133">
        <f t="shared" si="6"/>
        <v>42000</v>
      </c>
      <c r="Y20" s="133">
        <f t="shared" si="6"/>
        <v>366120</v>
      </c>
      <c r="Z20" s="133">
        <f t="shared" si="6"/>
        <v>384110</v>
      </c>
      <c r="AA20" s="133">
        <f t="shared" si="6"/>
        <v>978165</v>
      </c>
      <c r="AB20" s="133">
        <f t="shared" si="6"/>
        <v>285160</v>
      </c>
      <c r="AC20" s="133">
        <f t="shared" si="6"/>
        <v>0</v>
      </c>
      <c r="AD20" s="133">
        <f t="shared" si="6"/>
        <v>0</v>
      </c>
      <c r="AE20" s="133">
        <f t="shared" si="6"/>
        <v>0</v>
      </c>
      <c r="AF20" s="133">
        <f t="shared" si="6"/>
        <v>2264755</v>
      </c>
      <c r="AG20" s="133">
        <f>SUM(AG19)</f>
        <v>0</v>
      </c>
      <c r="AH20" s="134">
        <f>SUM(AH19)</f>
        <v>0</v>
      </c>
    </row>
    <row r="21" spans="2:34" s="8" customFormat="1" ht="15">
      <c r="B21" s="124" t="s">
        <v>61</v>
      </c>
      <c r="C21" s="125" t="s">
        <v>61</v>
      </c>
      <c r="D21" s="136"/>
      <c r="E21" s="19" t="s">
        <v>194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5"/>
    </row>
    <row r="22" spans="2:34" s="8" customFormat="1" ht="28.5">
      <c r="B22" s="88"/>
      <c r="C22" s="89"/>
      <c r="D22" s="14">
        <v>44105</v>
      </c>
      <c r="E22" s="6" t="s">
        <v>41</v>
      </c>
      <c r="F22" s="137">
        <v>180000</v>
      </c>
      <c r="G22" s="137"/>
      <c r="H22" s="137"/>
      <c r="I22" s="137"/>
      <c r="J22" s="131">
        <f>SUM(F22:G22)</f>
        <v>180000</v>
      </c>
      <c r="K22" s="131"/>
      <c r="L22" s="131">
        <f>SUM(J22:K22)</f>
        <v>180000</v>
      </c>
      <c r="M22" s="131"/>
      <c r="N22" s="131">
        <v>-50071.23</v>
      </c>
      <c r="O22" s="131">
        <f>SUM(L22:N22)</f>
        <v>129928.76999999999</v>
      </c>
      <c r="P22" s="131"/>
      <c r="Q22" s="131">
        <v>-114928.77</v>
      </c>
      <c r="R22" s="131">
        <f>SUM(O22:Q22)</f>
        <v>14999.999999999985</v>
      </c>
      <c r="S22" s="131">
        <v>15000</v>
      </c>
      <c r="T22" s="89"/>
      <c r="U22" s="38"/>
      <c r="V22" s="89"/>
      <c r="W22" s="89"/>
      <c r="X22" s="89"/>
      <c r="Y22" s="89"/>
      <c r="Z22" s="89"/>
      <c r="AA22" s="183">
        <v>5000</v>
      </c>
      <c r="AB22" s="38">
        <v>5000</v>
      </c>
      <c r="AC22" s="89"/>
      <c r="AD22" s="38">
        <v>5000</v>
      </c>
      <c r="AE22" s="89"/>
      <c r="AF22" s="38">
        <f>SUM(T22:AE22)</f>
        <v>15000</v>
      </c>
      <c r="AG22" s="131">
        <f>S22-AF22</f>
        <v>0</v>
      </c>
      <c r="AH22" s="158">
        <v>0</v>
      </c>
    </row>
    <row r="23" spans="2:34" s="8" customFormat="1" ht="24.75" customHeight="1">
      <c r="B23" s="138"/>
      <c r="C23" s="139"/>
      <c r="D23" s="140"/>
      <c r="E23" s="42" t="s">
        <v>83</v>
      </c>
      <c r="F23" s="141">
        <f>SUM(F22)</f>
        <v>180000</v>
      </c>
      <c r="G23" s="141">
        <f aca="true" t="shared" si="8" ref="G23:AF23">SUM(G22)</f>
        <v>0</v>
      </c>
      <c r="H23" s="141">
        <f t="shared" si="8"/>
        <v>0</v>
      </c>
      <c r="I23" s="141">
        <f t="shared" si="8"/>
        <v>0</v>
      </c>
      <c r="J23" s="141">
        <f t="shared" si="8"/>
        <v>180000</v>
      </c>
      <c r="K23" s="141">
        <f t="shared" si="8"/>
        <v>0</v>
      </c>
      <c r="L23" s="141">
        <f t="shared" si="8"/>
        <v>180000</v>
      </c>
      <c r="M23" s="141">
        <v>0</v>
      </c>
      <c r="N23" s="141">
        <v>-50071.23</v>
      </c>
      <c r="O23" s="141">
        <f aca="true" t="shared" si="9" ref="O23:X23">SUM(O22)</f>
        <v>129928.76999999999</v>
      </c>
      <c r="P23" s="141">
        <f t="shared" si="9"/>
        <v>0</v>
      </c>
      <c r="Q23" s="141">
        <f t="shared" si="9"/>
        <v>-114928.77</v>
      </c>
      <c r="R23" s="141">
        <f t="shared" si="9"/>
        <v>14999.999999999985</v>
      </c>
      <c r="S23" s="141">
        <f>SUM(S22)</f>
        <v>15000</v>
      </c>
      <c r="T23" s="141">
        <f t="shared" si="9"/>
        <v>0</v>
      </c>
      <c r="U23" s="141">
        <f t="shared" si="9"/>
        <v>0</v>
      </c>
      <c r="V23" s="141">
        <f t="shared" si="9"/>
        <v>0</v>
      </c>
      <c r="W23" s="141">
        <f t="shared" si="9"/>
        <v>0</v>
      </c>
      <c r="X23" s="141">
        <f t="shared" si="9"/>
        <v>0</v>
      </c>
      <c r="Y23" s="141">
        <f t="shared" si="8"/>
        <v>0</v>
      </c>
      <c r="Z23" s="141">
        <f t="shared" si="8"/>
        <v>0</v>
      </c>
      <c r="AA23" s="141">
        <f t="shared" si="8"/>
        <v>5000</v>
      </c>
      <c r="AB23" s="141">
        <f t="shared" si="8"/>
        <v>5000</v>
      </c>
      <c r="AC23" s="141">
        <f t="shared" si="8"/>
        <v>0</v>
      </c>
      <c r="AD23" s="141">
        <f t="shared" si="8"/>
        <v>5000</v>
      </c>
      <c r="AE23" s="141">
        <f t="shared" si="8"/>
        <v>0</v>
      </c>
      <c r="AF23" s="141">
        <f t="shared" si="8"/>
        <v>15000</v>
      </c>
      <c r="AG23" s="141">
        <f>SUM(AG22)</f>
        <v>0</v>
      </c>
      <c r="AH23" s="186">
        <f>SUM(AH22)</f>
        <v>0</v>
      </c>
    </row>
    <row r="24" spans="2:34" s="8" customFormat="1" ht="15" customHeight="1">
      <c r="B24" s="142" t="s">
        <v>61</v>
      </c>
      <c r="C24" s="125" t="s">
        <v>183</v>
      </c>
      <c r="D24" s="136"/>
      <c r="E24" s="19" t="s">
        <v>156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</row>
    <row r="25" spans="2:34" s="8" customFormat="1" ht="28.5">
      <c r="B25" s="88"/>
      <c r="C25" s="89"/>
      <c r="D25" s="14">
        <v>44105</v>
      </c>
      <c r="E25" s="6" t="s">
        <v>41</v>
      </c>
      <c r="F25" s="143">
        <v>832269.96</v>
      </c>
      <c r="G25" s="143"/>
      <c r="H25" s="143"/>
      <c r="I25" s="143"/>
      <c r="J25" s="131">
        <f>SUM(F25:G25)</f>
        <v>832269.96</v>
      </c>
      <c r="K25" s="131"/>
      <c r="L25" s="131">
        <f>SUM(J25:K25)</f>
        <v>832269.96</v>
      </c>
      <c r="M25" s="131"/>
      <c r="N25" s="131">
        <v>-7106.56</v>
      </c>
      <c r="O25" s="131">
        <f>SUM(L25:N25)</f>
        <v>825163.3999999999</v>
      </c>
      <c r="P25" s="131"/>
      <c r="Q25" s="131">
        <v>-518315.4</v>
      </c>
      <c r="R25" s="131">
        <f>SUM(O25:Q25)</f>
        <v>306847.9999999999</v>
      </c>
      <c r="S25" s="131">
        <v>306848</v>
      </c>
      <c r="T25" s="89"/>
      <c r="U25" s="38"/>
      <c r="V25" s="183">
        <v>3248</v>
      </c>
      <c r="W25" s="38">
        <v>140000</v>
      </c>
      <c r="X25" s="38">
        <v>25000</v>
      </c>
      <c r="Y25" s="89"/>
      <c r="Z25" s="89"/>
      <c r="AA25" s="183">
        <v>105000</v>
      </c>
      <c r="AB25" s="38"/>
      <c r="AC25" s="89"/>
      <c r="AD25" s="38">
        <v>33600</v>
      </c>
      <c r="AE25" s="38"/>
      <c r="AF25" s="38">
        <f>SUM(T25:AE25)</f>
        <v>306848</v>
      </c>
      <c r="AG25" s="131">
        <f>S25-AF25</f>
        <v>0</v>
      </c>
      <c r="AH25" s="158">
        <f>R25-AF25</f>
        <v>0</v>
      </c>
    </row>
    <row r="26" spans="2:34" s="8" customFormat="1" ht="22.5" customHeight="1" thickBot="1">
      <c r="B26" s="107"/>
      <c r="C26" s="108"/>
      <c r="D26" s="26"/>
      <c r="E26" s="25" t="s">
        <v>83</v>
      </c>
      <c r="F26" s="144">
        <f>SUM(F25)</f>
        <v>832269.96</v>
      </c>
      <c r="G26" s="144">
        <f aca="true" t="shared" si="10" ref="G26:AF26">SUM(G25)</f>
        <v>0</v>
      </c>
      <c r="H26" s="144">
        <f t="shared" si="10"/>
        <v>0</v>
      </c>
      <c r="I26" s="144">
        <f t="shared" si="10"/>
        <v>0</v>
      </c>
      <c r="J26" s="144">
        <f t="shared" si="10"/>
        <v>832269.96</v>
      </c>
      <c r="K26" s="144">
        <f t="shared" si="10"/>
        <v>0</v>
      </c>
      <c r="L26" s="144">
        <f t="shared" si="10"/>
        <v>832269.96</v>
      </c>
      <c r="M26" s="144">
        <v>0</v>
      </c>
      <c r="N26" s="144">
        <v>-7106.56</v>
      </c>
      <c r="O26" s="144">
        <f aca="true" t="shared" si="11" ref="O26:V26">SUM(O25)</f>
        <v>825163.3999999999</v>
      </c>
      <c r="P26" s="144">
        <f t="shared" si="11"/>
        <v>0</v>
      </c>
      <c r="Q26" s="144">
        <f t="shared" si="11"/>
        <v>-518315.4</v>
      </c>
      <c r="R26" s="144">
        <f t="shared" si="11"/>
        <v>306847.9999999999</v>
      </c>
      <c r="S26" s="144">
        <f>SUM(S25)</f>
        <v>306848</v>
      </c>
      <c r="T26" s="144">
        <f>SUM(T25)</f>
        <v>0</v>
      </c>
      <c r="U26" s="144">
        <f t="shared" si="11"/>
        <v>0</v>
      </c>
      <c r="V26" s="144">
        <f t="shared" si="11"/>
        <v>3248</v>
      </c>
      <c r="W26" s="144">
        <f t="shared" si="10"/>
        <v>140000</v>
      </c>
      <c r="X26" s="144">
        <f t="shared" si="10"/>
        <v>25000</v>
      </c>
      <c r="Y26" s="144">
        <f t="shared" si="10"/>
        <v>0</v>
      </c>
      <c r="Z26" s="144">
        <f t="shared" si="10"/>
        <v>0</v>
      </c>
      <c r="AA26" s="144">
        <f t="shared" si="10"/>
        <v>105000</v>
      </c>
      <c r="AB26" s="144">
        <f t="shared" si="10"/>
        <v>0</v>
      </c>
      <c r="AC26" s="144">
        <f t="shared" si="10"/>
        <v>0</v>
      </c>
      <c r="AD26" s="144">
        <f t="shared" si="10"/>
        <v>33600</v>
      </c>
      <c r="AE26" s="144">
        <f t="shared" si="10"/>
        <v>0</v>
      </c>
      <c r="AF26" s="144">
        <f t="shared" si="10"/>
        <v>306848</v>
      </c>
      <c r="AG26" s="144">
        <f>SUM(AG25)</f>
        <v>0</v>
      </c>
      <c r="AH26" s="145">
        <f>SUM(AH25)</f>
        <v>0</v>
      </c>
    </row>
    <row r="27" spans="4:34" s="8" customFormat="1" ht="15.75" thickBot="1"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2:34" s="8" customFormat="1" ht="15">
      <c r="B28" s="306"/>
      <c r="C28" s="307"/>
      <c r="D28" s="347" t="s">
        <v>86</v>
      </c>
      <c r="E28" s="347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2"/>
    </row>
    <row r="29" spans="2:34" s="8" customFormat="1" ht="15">
      <c r="B29" s="308"/>
      <c r="C29" s="309"/>
      <c r="D29" s="310">
        <v>2000</v>
      </c>
      <c r="E29" s="310" t="s">
        <v>79</v>
      </c>
      <c r="F29" s="311">
        <f>F9</f>
        <v>0</v>
      </c>
      <c r="G29" s="311">
        <f aca="true" t="shared" si="12" ref="G29:AF29">G9</f>
        <v>0</v>
      </c>
      <c r="H29" s="311">
        <f t="shared" si="12"/>
        <v>0</v>
      </c>
      <c r="I29" s="311">
        <f t="shared" si="12"/>
        <v>577500</v>
      </c>
      <c r="J29" s="311">
        <f t="shared" si="12"/>
        <v>577500</v>
      </c>
      <c r="K29" s="311">
        <f t="shared" si="12"/>
        <v>0</v>
      </c>
      <c r="L29" s="311">
        <f t="shared" si="12"/>
        <v>577500</v>
      </c>
      <c r="M29" s="311">
        <f t="shared" si="12"/>
        <v>0</v>
      </c>
      <c r="N29" s="311">
        <f t="shared" si="12"/>
        <v>0</v>
      </c>
      <c r="O29" s="311">
        <f t="shared" si="12"/>
        <v>577500</v>
      </c>
      <c r="P29" s="311">
        <f t="shared" si="12"/>
        <v>-79500</v>
      </c>
      <c r="Q29" s="311">
        <f t="shared" si="12"/>
        <v>0</v>
      </c>
      <c r="R29" s="311">
        <f t="shared" si="12"/>
        <v>498000</v>
      </c>
      <c r="S29" s="311">
        <f>S9</f>
        <v>498000</v>
      </c>
      <c r="T29" s="311">
        <f>T9</f>
        <v>0</v>
      </c>
      <c r="U29" s="311">
        <f t="shared" si="12"/>
        <v>0</v>
      </c>
      <c r="V29" s="311">
        <f t="shared" si="12"/>
        <v>0</v>
      </c>
      <c r="W29" s="311">
        <f t="shared" si="12"/>
        <v>0</v>
      </c>
      <c r="X29" s="311">
        <f t="shared" si="12"/>
        <v>0</v>
      </c>
      <c r="Y29" s="311">
        <f t="shared" si="12"/>
        <v>0</v>
      </c>
      <c r="Z29" s="311">
        <f t="shared" si="12"/>
        <v>0</v>
      </c>
      <c r="AA29" s="311">
        <f t="shared" si="12"/>
        <v>0</v>
      </c>
      <c r="AB29" s="311">
        <f t="shared" si="12"/>
        <v>0</v>
      </c>
      <c r="AC29" s="311">
        <f t="shared" si="12"/>
        <v>0</v>
      </c>
      <c r="AD29" s="311">
        <f t="shared" si="12"/>
        <v>495000</v>
      </c>
      <c r="AE29" s="311">
        <f t="shared" si="12"/>
        <v>3000</v>
      </c>
      <c r="AF29" s="311">
        <f t="shared" si="12"/>
        <v>498000</v>
      </c>
      <c r="AG29" s="311">
        <f>AG9</f>
        <v>0</v>
      </c>
      <c r="AH29" s="312">
        <f>AH9</f>
        <v>0</v>
      </c>
    </row>
    <row r="30" spans="2:34" s="8" customFormat="1" ht="15">
      <c r="B30" s="308"/>
      <c r="C30" s="309"/>
      <c r="D30" s="285">
        <v>3000</v>
      </c>
      <c r="E30" s="286" t="s">
        <v>80</v>
      </c>
      <c r="F30" s="311">
        <f>F12</f>
        <v>0</v>
      </c>
      <c r="G30" s="311">
        <f aca="true" t="shared" si="13" ref="G30:AF30">G12</f>
        <v>0</v>
      </c>
      <c r="H30" s="311">
        <f t="shared" si="13"/>
        <v>3364000</v>
      </c>
      <c r="I30" s="311">
        <f t="shared" si="13"/>
        <v>0</v>
      </c>
      <c r="J30" s="311">
        <f t="shared" si="13"/>
        <v>3864000</v>
      </c>
      <c r="K30" s="311">
        <f t="shared" si="13"/>
        <v>-3364000</v>
      </c>
      <c r="L30" s="311">
        <f t="shared" si="13"/>
        <v>500000</v>
      </c>
      <c r="M30" s="311">
        <f t="shared" si="13"/>
        <v>0</v>
      </c>
      <c r="N30" s="311">
        <f t="shared" si="13"/>
        <v>0</v>
      </c>
      <c r="O30" s="311">
        <f t="shared" si="13"/>
        <v>500000</v>
      </c>
      <c r="P30" s="311">
        <f t="shared" si="13"/>
        <v>0</v>
      </c>
      <c r="Q30" s="311">
        <f t="shared" si="13"/>
        <v>0</v>
      </c>
      <c r="R30" s="311">
        <f t="shared" si="13"/>
        <v>500000</v>
      </c>
      <c r="S30" s="311">
        <f>S12</f>
        <v>500000</v>
      </c>
      <c r="T30" s="311">
        <f>T12</f>
        <v>0</v>
      </c>
      <c r="U30" s="311">
        <f t="shared" si="13"/>
        <v>0</v>
      </c>
      <c r="V30" s="311">
        <f t="shared" si="13"/>
        <v>500000</v>
      </c>
      <c r="W30" s="311">
        <f t="shared" si="13"/>
        <v>0</v>
      </c>
      <c r="X30" s="311">
        <f t="shared" si="13"/>
        <v>0</v>
      </c>
      <c r="Y30" s="311">
        <f t="shared" si="13"/>
        <v>0</v>
      </c>
      <c r="Z30" s="311">
        <f t="shared" si="13"/>
        <v>0</v>
      </c>
      <c r="AA30" s="311">
        <f t="shared" si="13"/>
        <v>0</v>
      </c>
      <c r="AB30" s="311">
        <f t="shared" si="13"/>
        <v>0</v>
      </c>
      <c r="AC30" s="311">
        <f t="shared" si="13"/>
        <v>0</v>
      </c>
      <c r="AD30" s="311">
        <f t="shared" si="13"/>
        <v>0</v>
      </c>
      <c r="AE30" s="311">
        <f t="shared" si="13"/>
        <v>0</v>
      </c>
      <c r="AF30" s="311">
        <f t="shared" si="13"/>
        <v>500000</v>
      </c>
      <c r="AG30" s="311">
        <f>AG12</f>
        <v>0</v>
      </c>
      <c r="AH30" s="312">
        <f>AH12</f>
        <v>0</v>
      </c>
    </row>
    <row r="31" spans="2:34" s="9" customFormat="1" ht="30">
      <c r="B31" s="308"/>
      <c r="C31" s="309"/>
      <c r="D31" s="285">
        <v>4000</v>
      </c>
      <c r="E31" s="286" t="s">
        <v>87</v>
      </c>
      <c r="F31" s="313">
        <f>F14+F17+F20+F23+F26</f>
        <v>47199873.379999995</v>
      </c>
      <c r="G31" s="313">
        <f aca="true" t="shared" si="14" ref="G31:AF31">G14+G17+G20+G23+G26</f>
        <v>0</v>
      </c>
      <c r="H31" s="313">
        <f t="shared" si="14"/>
        <v>0</v>
      </c>
      <c r="I31" s="313">
        <f t="shared" si="14"/>
        <v>0</v>
      </c>
      <c r="J31" s="313">
        <f t="shared" si="14"/>
        <v>47199873.379999995</v>
      </c>
      <c r="K31" s="313">
        <f t="shared" si="14"/>
        <v>0</v>
      </c>
      <c r="L31" s="313">
        <f t="shared" si="14"/>
        <v>47199873.379999995</v>
      </c>
      <c r="M31" s="313">
        <f t="shared" si="14"/>
        <v>119626.27</v>
      </c>
      <c r="N31" s="313">
        <f t="shared" si="14"/>
        <v>-119626.27</v>
      </c>
      <c r="O31" s="313">
        <f t="shared" si="14"/>
        <v>47199873.38000001</v>
      </c>
      <c r="P31" s="313">
        <f t="shared" si="14"/>
        <v>0</v>
      </c>
      <c r="Q31" s="313">
        <f t="shared" si="14"/>
        <v>-28897152.88</v>
      </c>
      <c r="R31" s="313">
        <f t="shared" si="14"/>
        <v>18302720.5</v>
      </c>
      <c r="S31" s="313">
        <f>S14+S17+S20+S23+S26</f>
        <v>18302720.5</v>
      </c>
      <c r="T31" s="313">
        <f>T14+T17+T20+T23+T26</f>
        <v>0</v>
      </c>
      <c r="U31" s="313">
        <f t="shared" si="14"/>
        <v>0</v>
      </c>
      <c r="V31" s="313">
        <f t="shared" si="14"/>
        <v>117248</v>
      </c>
      <c r="W31" s="313">
        <f t="shared" si="14"/>
        <v>1068973.8599999999</v>
      </c>
      <c r="X31" s="313">
        <f t="shared" si="14"/>
        <v>361144.3</v>
      </c>
      <c r="Y31" s="313">
        <f t="shared" si="14"/>
        <v>1434083.02</v>
      </c>
      <c r="Z31" s="313">
        <f t="shared" si="14"/>
        <v>3555684.58</v>
      </c>
      <c r="AA31" s="313">
        <f t="shared" si="14"/>
        <v>3555761.43</v>
      </c>
      <c r="AB31" s="313">
        <f t="shared" si="14"/>
        <v>1987759.62</v>
      </c>
      <c r="AC31" s="313">
        <f t="shared" si="14"/>
        <v>44887.88</v>
      </c>
      <c r="AD31" s="313">
        <f t="shared" si="14"/>
        <v>128712.53</v>
      </c>
      <c r="AE31" s="313">
        <f t="shared" si="14"/>
        <v>6048465.28</v>
      </c>
      <c r="AF31" s="313">
        <f t="shared" si="14"/>
        <v>18302720.5</v>
      </c>
      <c r="AG31" s="316">
        <f>AG14+AG17+AG20+AG23+AG26</f>
        <v>0</v>
      </c>
      <c r="AH31" s="317">
        <f>AH14+AH17+AH20+AH23+AH26</f>
        <v>0</v>
      </c>
    </row>
    <row r="32" spans="2:34" s="10" customFormat="1" ht="15.75" thickBot="1">
      <c r="B32" s="289"/>
      <c r="C32" s="290"/>
      <c r="D32" s="291"/>
      <c r="E32" s="291" t="s">
        <v>81</v>
      </c>
      <c r="F32" s="314">
        <f>SUM(F29:F31)</f>
        <v>47199873.379999995</v>
      </c>
      <c r="G32" s="314">
        <f aca="true" t="shared" si="15" ref="G32:AF32">SUM(G29:G31)</f>
        <v>0</v>
      </c>
      <c r="H32" s="314">
        <f t="shared" si="15"/>
        <v>3364000</v>
      </c>
      <c r="I32" s="314">
        <f t="shared" si="15"/>
        <v>577500</v>
      </c>
      <c r="J32" s="314">
        <f t="shared" si="15"/>
        <v>51641373.379999995</v>
      </c>
      <c r="K32" s="314">
        <f t="shared" si="15"/>
        <v>-3364000</v>
      </c>
      <c r="L32" s="314">
        <f t="shared" si="15"/>
        <v>48277373.379999995</v>
      </c>
      <c r="M32" s="314">
        <f t="shared" si="15"/>
        <v>119626.27</v>
      </c>
      <c r="N32" s="314">
        <f t="shared" si="15"/>
        <v>-119626.27</v>
      </c>
      <c r="O32" s="314">
        <f t="shared" si="15"/>
        <v>48277373.38000001</v>
      </c>
      <c r="P32" s="314">
        <f t="shared" si="15"/>
        <v>-79500</v>
      </c>
      <c r="Q32" s="314">
        <f t="shared" si="15"/>
        <v>-28897152.88</v>
      </c>
      <c r="R32" s="314">
        <f t="shared" si="15"/>
        <v>19300720.5</v>
      </c>
      <c r="S32" s="314">
        <f>SUM(S29:S31)</f>
        <v>19300720.5</v>
      </c>
      <c r="T32" s="314">
        <f>SUM(T29:T31)</f>
        <v>0</v>
      </c>
      <c r="U32" s="314">
        <f t="shared" si="15"/>
        <v>0</v>
      </c>
      <c r="V32" s="314">
        <f t="shared" si="15"/>
        <v>617248</v>
      </c>
      <c r="W32" s="314">
        <f t="shared" si="15"/>
        <v>1068973.8599999999</v>
      </c>
      <c r="X32" s="314">
        <f t="shared" si="15"/>
        <v>361144.3</v>
      </c>
      <c r="Y32" s="314">
        <f t="shared" si="15"/>
        <v>1434083.02</v>
      </c>
      <c r="Z32" s="314">
        <f t="shared" si="15"/>
        <v>3555684.58</v>
      </c>
      <c r="AA32" s="314">
        <f t="shared" si="15"/>
        <v>3555761.43</v>
      </c>
      <c r="AB32" s="314">
        <f t="shared" si="15"/>
        <v>1987759.62</v>
      </c>
      <c r="AC32" s="314">
        <f t="shared" si="15"/>
        <v>44887.88</v>
      </c>
      <c r="AD32" s="314">
        <f t="shared" si="15"/>
        <v>623712.53</v>
      </c>
      <c r="AE32" s="314">
        <f t="shared" si="15"/>
        <v>6051465.28</v>
      </c>
      <c r="AF32" s="314">
        <f t="shared" si="15"/>
        <v>19300720.5</v>
      </c>
      <c r="AG32" s="314">
        <f>SUM(AG29:AG31)</f>
        <v>0</v>
      </c>
      <c r="AH32" s="315">
        <f>SUM(AH29:AH31)</f>
        <v>0</v>
      </c>
    </row>
    <row r="33" spans="1:33" ht="12.75">
      <c r="A33" s="1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2.75">
      <c r="A34" s="1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</row>
  </sheetData>
  <sheetProtection/>
  <mergeCells count="14">
    <mergeCell ref="AG5:AG6"/>
    <mergeCell ref="AH5:AH6"/>
    <mergeCell ref="D28:E28"/>
    <mergeCell ref="T34:AG34"/>
    <mergeCell ref="B1:AG1"/>
    <mergeCell ref="B2:AH2"/>
    <mergeCell ref="B3:AH3"/>
    <mergeCell ref="B4:AH4"/>
    <mergeCell ref="M5:N5"/>
    <mergeCell ref="P5:P6"/>
    <mergeCell ref="Q5:Q6"/>
    <mergeCell ref="R5:R6"/>
    <mergeCell ref="S5:S6"/>
    <mergeCell ref="AF5:AF6"/>
  </mergeCells>
  <printOptions/>
  <pageMargins left="1.1023622047244095" right="0.7086614173228347" top="0.7480314960629921" bottom="0.7480314960629921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Marizmendi</dc:creator>
  <cp:keywords/>
  <dc:description/>
  <cp:lastModifiedBy>Paty</cp:lastModifiedBy>
  <cp:lastPrinted>2019-03-20T15:19:49Z</cp:lastPrinted>
  <dcterms:created xsi:type="dcterms:W3CDTF">2008-06-09T23:56:22Z</dcterms:created>
  <dcterms:modified xsi:type="dcterms:W3CDTF">2019-03-21T20:54:05Z</dcterms:modified>
  <cp:category/>
  <cp:version/>
  <cp:contentType/>
  <cp:contentStatus/>
</cp:coreProperties>
</file>