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RESPALDO MINI HP\UT HGVP\HECTOR 2\INFORMACION FUNDAMENTAL\PORTAL WEB\Art. 8\Fraccion VI\FVI-d)\contraloria\2021\Anexo 6\"/>
    </mc:Choice>
  </mc:AlternateContent>
  <xr:revisionPtr revIDLastSave="0" documentId="13_ncr:1_{82D27187-BCDB-47F3-B005-9C264C0918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6 (1)" sheetId="1" r:id="rId1"/>
    <sheet name="ANEXO 6 (2)" sheetId="2" r:id="rId2"/>
    <sheet name="Hoja de trabajo" sheetId="3" r:id="rId3"/>
  </sheets>
  <externalReferences>
    <externalReference r:id="rId4"/>
    <externalReference r:id="rId5"/>
    <externalReference r:id="rId6"/>
    <externalReference r:id="rId7"/>
  </externalReferences>
  <definedNames>
    <definedName name="Print_Titles_0" localSheetId="1">'ANEXO 6 (2)'!$1:$7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9" i="2" l="1"/>
  <c r="O27" i="2"/>
  <c r="O123" i="2"/>
  <c r="O117" i="2"/>
  <c r="O116" i="2"/>
  <c r="O115" i="2"/>
  <c r="O99" i="2"/>
  <c r="O96" i="2"/>
  <c r="O95" i="2"/>
  <c r="M82" i="2"/>
  <c r="N66" i="2"/>
  <c r="O66" i="2" s="1"/>
  <c r="M60" i="2"/>
  <c r="M59" i="2"/>
  <c r="M58" i="2"/>
  <c r="R23" i="3" l="1"/>
  <c r="R13" i="3" l="1"/>
  <c r="I29" i="2" l="1"/>
  <c r="H89" i="2" l="1"/>
  <c r="H81" i="2"/>
  <c r="H80" i="2"/>
  <c r="J82" i="2"/>
  <c r="L115" i="2"/>
  <c r="L23" i="3" l="1"/>
  <c r="K23" i="3"/>
  <c r="G60" i="2" l="1"/>
  <c r="G59" i="2"/>
  <c r="G58" i="2"/>
  <c r="G57" i="2"/>
  <c r="G52" i="2"/>
  <c r="G51" i="2"/>
  <c r="G50" i="2"/>
  <c r="G49" i="2"/>
  <c r="G44" i="2"/>
  <c r="G43" i="2"/>
  <c r="G42" i="2"/>
  <c r="G41" i="2"/>
  <c r="G36" i="2"/>
  <c r="G35" i="2"/>
  <c r="G34" i="2"/>
  <c r="G82" i="2" l="1"/>
  <c r="H84" i="2"/>
  <c r="F84" i="2" s="1"/>
  <c r="H83" i="2"/>
  <c r="F83" i="2" s="1"/>
  <c r="H82" i="2"/>
  <c r="E83" i="2" l="1"/>
  <c r="E84" i="2"/>
  <c r="G29" i="2"/>
  <c r="G28" i="2"/>
  <c r="G27" i="2"/>
  <c r="G22" i="2"/>
  <c r="G21" i="2"/>
  <c r="G20" i="2"/>
  <c r="G18" i="2"/>
  <c r="G17" i="2"/>
  <c r="F23" i="3"/>
  <c r="E23" i="3"/>
  <c r="F13" i="3"/>
  <c r="E13" i="3"/>
  <c r="X41" i="3"/>
  <c r="W41" i="3"/>
  <c r="V41" i="3"/>
  <c r="R41" i="3"/>
  <c r="Q41" i="3"/>
  <c r="P41" i="3"/>
  <c r="L41" i="3"/>
  <c r="K41" i="3"/>
  <c r="J41" i="3"/>
  <c r="F41" i="3"/>
  <c r="E41" i="3"/>
  <c r="D41" i="3"/>
  <c r="I40" i="3"/>
  <c r="O40" i="3" s="1"/>
  <c r="U40" i="3" s="1"/>
  <c r="H40" i="3"/>
  <c r="N40" i="3" s="1"/>
  <c r="T40" i="3" s="1"/>
  <c r="I39" i="3"/>
  <c r="O39" i="3" s="1"/>
  <c r="U39" i="3" s="1"/>
  <c r="H39" i="3"/>
  <c r="N39" i="3" s="1"/>
  <c r="T39" i="3" s="1"/>
  <c r="I38" i="3"/>
  <c r="O38" i="3" s="1"/>
  <c r="U38" i="3" s="1"/>
  <c r="H38" i="3"/>
  <c r="N38" i="3" s="1"/>
  <c r="T38" i="3" s="1"/>
  <c r="I37" i="3"/>
  <c r="O37" i="3" s="1"/>
  <c r="U37" i="3" s="1"/>
  <c r="H37" i="3"/>
  <c r="N37" i="3" s="1"/>
  <c r="T37" i="3" s="1"/>
  <c r="I36" i="3"/>
  <c r="O36" i="3" s="1"/>
  <c r="U36" i="3" s="1"/>
  <c r="H36" i="3"/>
  <c r="N36" i="3" s="1"/>
  <c r="T36" i="3" s="1"/>
  <c r="K24" i="3"/>
  <c r="X23" i="3"/>
  <c r="W23" i="3"/>
  <c r="V23" i="3"/>
  <c r="U23" i="3"/>
  <c r="Q23" i="3"/>
  <c r="Q24" i="3" s="1"/>
  <c r="P23" i="3"/>
  <c r="O23" i="3"/>
  <c r="J23" i="3"/>
  <c r="I23" i="3"/>
  <c r="D23" i="3"/>
  <c r="C23" i="3"/>
  <c r="X13" i="3"/>
  <c r="W13" i="3"/>
  <c r="V13" i="3"/>
  <c r="U13" i="3"/>
  <c r="U26" i="3" s="1"/>
  <c r="Q13" i="3"/>
  <c r="P13" i="3"/>
  <c r="O13" i="3"/>
  <c r="L13" i="3"/>
  <c r="K13" i="3"/>
  <c r="K26" i="3" s="1"/>
  <c r="J13" i="3"/>
  <c r="I13" i="3"/>
  <c r="D13" i="3"/>
  <c r="D26" i="3" s="1"/>
  <c r="C13" i="3"/>
  <c r="C33" i="1"/>
  <c r="A33" i="1"/>
  <c r="D33" i="1" s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H44" i="2" l="1"/>
  <c r="H43" i="2"/>
  <c r="H51" i="2"/>
  <c r="H59" i="2"/>
  <c r="H52" i="2"/>
  <c r="H60" i="2"/>
  <c r="H123" i="2"/>
  <c r="K123" i="2"/>
  <c r="O26" i="3"/>
  <c r="N34" i="2"/>
  <c r="O34" i="2" s="1"/>
  <c r="H34" i="2"/>
  <c r="K34" i="2"/>
  <c r="K27" i="2"/>
  <c r="H27" i="2"/>
  <c r="P26" i="3"/>
  <c r="W26" i="3"/>
  <c r="V26" i="3"/>
  <c r="E24" i="3"/>
  <c r="C26" i="3"/>
  <c r="V42" i="3"/>
  <c r="V44" i="3" s="1"/>
  <c r="E14" i="3"/>
  <c r="P42" i="3"/>
  <c r="P44" i="3" s="1"/>
  <c r="Q26" i="3"/>
  <c r="J26" i="3"/>
  <c r="I26" i="3"/>
  <c r="W24" i="3"/>
  <c r="K14" i="3"/>
  <c r="Q14" i="3"/>
  <c r="D42" i="3"/>
  <c r="J42" i="3"/>
  <c r="E26" i="3"/>
  <c r="W14" i="3"/>
  <c r="L52" i="2"/>
  <c r="Q122" i="2"/>
  <c r="N122" i="2"/>
  <c r="K122" i="2"/>
  <c r="H122" i="2"/>
  <c r="F122" i="2" s="1"/>
  <c r="L117" i="2"/>
  <c r="I117" i="2"/>
  <c r="F117" i="2"/>
  <c r="E117" i="2"/>
  <c r="L116" i="2"/>
  <c r="I116" i="2"/>
  <c r="F116" i="2"/>
  <c r="E116" i="2"/>
  <c r="Q110" i="2"/>
  <c r="N110" i="2"/>
  <c r="K110" i="2"/>
  <c r="I110" i="2" s="1"/>
  <c r="H110" i="2"/>
  <c r="F110" i="2" s="1"/>
  <c r="H104" i="2"/>
  <c r="L99" i="2"/>
  <c r="I99" i="2"/>
  <c r="F99" i="2"/>
  <c r="E99" i="2"/>
  <c r="Q98" i="2"/>
  <c r="N98" i="2"/>
  <c r="K98" i="2"/>
  <c r="I98" i="2" s="1"/>
  <c r="H98" i="2"/>
  <c r="F98" i="2" s="1"/>
  <c r="Q97" i="2"/>
  <c r="N97" i="2"/>
  <c r="K97" i="2"/>
  <c r="I97" i="2" s="1"/>
  <c r="H97" i="2"/>
  <c r="F97" i="2" s="1"/>
  <c r="L96" i="2"/>
  <c r="I96" i="2"/>
  <c r="F96" i="2"/>
  <c r="E96" i="2"/>
  <c r="L95" i="2"/>
  <c r="I95" i="2"/>
  <c r="F95" i="2"/>
  <c r="E95" i="2"/>
  <c r="Q90" i="2"/>
  <c r="N90" i="2"/>
  <c r="K90" i="2"/>
  <c r="I90" i="2" s="1"/>
  <c r="H90" i="2"/>
  <c r="E90" i="2" s="1"/>
  <c r="F89" i="2"/>
  <c r="Q84" i="2"/>
  <c r="K84" i="2"/>
  <c r="I84" i="2" s="1"/>
  <c r="Q83" i="2"/>
  <c r="K83" i="2"/>
  <c r="I83" i="2" s="1"/>
  <c r="F81" i="2"/>
  <c r="K80" i="2"/>
  <c r="I80" i="2" s="1"/>
  <c r="F80" i="2"/>
  <c r="H76" i="2"/>
  <c r="G76" i="2"/>
  <c r="F76" i="2"/>
  <c r="E76" i="2"/>
  <c r="Q74" i="2"/>
  <c r="N74" i="2"/>
  <c r="K74" i="2"/>
  <c r="I74" i="2" s="1"/>
  <c r="H74" i="2"/>
  <c r="F74" i="2" s="1"/>
  <c r="K73" i="2"/>
  <c r="F73" i="2"/>
  <c r="Q66" i="2"/>
  <c r="L66" i="2"/>
  <c r="K66" i="2"/>
  <c r="I66" i="2" s="1"/>
  <c r="H66" i="2"/>
  <c r="F66" i="2" s="1"/>
  <c r="K65" i="2"/>
  <c r="F65" i="2"/>
  <c r="Q58" i="2"/>
  <c r="N58" i="2"/>
  <c r="K58" i="2"/>
  <c r="I58" i="2" s="1"/>
  <c r="H58" i="2"/>
  <c r="F58" i="2" s="1"/>
  <c r="K57" i="2"/>
  <c r="F57" i="2"/>
  <c r="Q50" i="2"/>
  <c r="N50" i="2"/>
  <c r="K50" i="2"/>
  <c r="I50" i="2" s="1"/>
  <c r="H50" i="2"/>
  <c r="F50" i="2" s="1"/>
  <c r="K49" i="2"/>
  <c r="F49" i="2"/>
  <c r="Q42" i="2"/>
  <c r="N42" i="2"/>
  <c r="K42" i="2"/>
  <c r="I42" i="2" s="1"/>
  <c r="H42" i="2"/>
  <c r="F42" i="2" s="1"/>
  <c r="K41" i="2"/>
  <c r="F41" i="2"/>
  <c r="Q36" i="2"/>
  <c r="O36" i="2" s="1"/>
  <c r="N36" i="2"/>
  <c r="L36" i="2" s="1"/>
  <c r="K36" i="2"/>
  <c r="I36" i="2" s="1"/>
  <c r="H36" i="2"/>
  <c r="F36" i="2" s="1"/>
  <c r="Q35" i="2"/>
  <c r="O35" i="2" s="1"/>
  <c r="N35" i="2"/>
  <c r="L35" i="2" s="1"/>
  <c r="K35" i="2"/>
  <c r="I35" i="2" s="1"/>
  <c r="H35" i="2"/>
  <c r="F35" i="2" s="1"/>
  <c r="F29" i="2"/>
  <c r="Q28" i="2"/>
  <c r="K28" i="2"/>
  <c r="I28" i="2" s="1"/>
  <c r="H28" i="2"/>
  <c r="F28" i="2" s="1"/>
  <c r="Q22" i="2"/>
  <c r="N22" i="2"/>
  <c r="K22" i="2"/>
  <c r="I22" i="2" s="1"/>
  <c r="H22" i="2"/>
  <c r="F22" i="2" s="1"/>
  <c r="Q17" i="2"/>
  <c r="N17" i="2"/>
  <c r="O17" i="2" s="1"/>
  <c r="K17" i="2"/>
  <c r="H17" i="2"/>
  <c r="L74" i="2" l="1"/>
  <c r="O74" i="2"/>
  <c r="L90" i="2"/>
  <c r="O90" i="2"/>
  <c r="L98" i="2"/>
  <c r="O98" i="2"/>
  <c r="L122" i="2"/>
  <c r="O122" i="2"/>
  <c r="L22" i="2"/>
  <c r="O22" i="2"/>
  <c r="L50" i="2"/>
  <c r="O50" i="2"/>
  <c r="L42" i="2"/>
  <c r="O42" i="2"/>
  <c r="L58" i="2"/>
  <c r="O58" i="2"/>
  <c r="L97" i="2"/>
  <c r="O97" i="2"/>
  <c r="L110" i="2"/>
  <c r="O110" i="2"/>
  <c r="N65" i="2"/>
  <c r="K68" i="2"/>
  <c r="K67" i="2"/>
  <c r="J44" i="3"/>
  <c r="K115" i="2"/>
  <c r="D44" i="3"/>
  <c r="H115" i="2"/>
  <c r="I76" i="2"/>
  <c r="K44" i="2"/>
  <c r="I44" i="2" s="1"/>
  <c r="K43" i="2"/>
  <c r="K76" i="2"/>
  <c r="K60" i="2"/>
  <c r="I60" i="2" s="1"/>
  <c r="K59" i="2"/>
  <c r="I59" i="2" s="1"/>
  <c r="K52" i="2"/>
  <c r="K51" i="2"/>
  <c r="I51" i="2" s="1"/>
  <c r="K104" i="2"/>
  <c r="K109" i="2" s="1"/>
  <c r="H109" i="2"/>
  <c r="F109" i="2" s="1"/>
  <c r="E122" i="2"/>
  <c r="H75" i="2"/>
  <c r="F75" i="2" s="1"/>
  <c r="F104" i="2"/>
  <c r="I57" i="2"/>
  <c r="I41" i="2"/>
  <c r="F90" i="2"/>
  <c r="I122" i="2"/>
  <c r="E36" i="2"/>
  <c r="E74" i="2"/>
  <c r="E89" i="2"/>
  <c r="E98" i="2"/>
  <c r="K89" i="2"/>
  <c r="I89" i="2" s="1"/>
  <c r="E110" i="2"/>
  <c r="I27" i="2"/>
  <c r="E97" i="2"/>
  <c r="E50" i="2"/>
  <c r="E17" i="2"/>
  <c r="E66" i="2"/>
  <c r="L123" i="2"/>
  <c r="I115" i="2"/>
  <c r="E22" i="2"/>
  <c r="L65" i="2"/>
  <c r="P76" i="2"/>
  <c r="Q65" i="2"/>
  <c r="K18" i="2"/>
  <c r="I17" i="2"/>
  <c r="J76" i="2"/>
  <c r="I52" i="2"/>
  <c r="I49" i="2"/>
  <c r="H68" i="2"/>
  <c r="L34" i="2"/>
  <c r="I34" i="2"/>
  <c r="I123" i="2"/>
  <c r="H18" i="2"/>
  <c r="F17" i="2"/>
  <c r="N18" i="2"/>
  <c r="O18" i="2" s="1"/>
  <c r="L17" i="2"/>
  <c r="E35" i="2"/>
  <c r="E42" i="2"/>
  <c r="N49" i="2"/>
  <c r="E58" i="2"/>
  <c r="H67" i="2"/>
  <c r="I73" i="2"/>
  <c r="N73" i="2"/>
  <c r="O73" i="2" s="1"/>
  <c r="Q18" i="2"/>
  <c r="I65" i="2"/>
  <c r="L76" i="2"/>
  <c r="I67" i="2"/>
  <c r="I68" i="2"/>
  <c r="F82" i="2"/>
  <c r="N41" i="2"/>
  <c r="I43" i="2"/>
  <c r="N57" i="2"/>
  <c r="N80" i="2"/>
  <c r="K81" i="2"/>
  <c r="K82" i="2" s="1"/>
  <c r="I82" i="2" s="1"/>
  <c r="N60" i="2" l="1"/>
  <c r="O60" i="2" s="1"/>
  <c r="O57" i="2"/>
  <c r="N44" i="2"/>
  <c r="O44" i="2" s="1"/>
  <c r="O41" i="2"/>
  <c r="N43" i="2"/>
  <c r="O43" i="2" s="1"/>
  <c r="N52" i="2"/>
  <c r="O52" i="2" s="1"/>
  <c r="N51" i="2"/>
  <c r="O51" i="2" s="1"/>
  <c r="O49" i="2"/>
  <c r="N104" i="2"/>
  <c r="N109" i="2" s="1"/>
  <c r="O109" i="2" s="1"/>
  <c r="I104" i="2"/>
  <c r="N67" i="2"/>
  <c r="O65" i="2"/>
  <c r="N68" i="2"/>
  <c r="N89" i="2"/>
  <c r="L89" i="2" s="1"/>
  <c r="F115" i="2"/>
  <c r="E115" i="2"/>
  <c r="F123" i="2"/>
  <c r="E123" i="2"/>
  <c r="I81" i="2"/>
  <c r="N81" i="2"/>
  <c r="O76" i="2"/>
  <c r="N59" i="2"/>
  <c r="Q57" i="2"/>
  <c r="L60" i="2"/>
  <c r="L57" i="2"/>
  <c r="M76" i="2"/>
  <c r="L43" i="2"/>
  <c r="Q41" i="2"/>
  <c r="L41" i="2"/>
  <c r="I109" i="2"/>
  <c r="Q104" i="2"/>
  <c r="Q109" i="2" s="1"/>
  <c r="L109" i="2"/>
  <c r="L73" i="2"/>
  <c r="Q73" i="2"/>
  <c r="F67" i="2"/>
  <c r="E67" i="2"/>
  <c r="N76" i="2"/>
  <c r="L49" i="2"/>
  <c r="Q49" i="2"/>
  <c r="E34" i="2"/>
  <c r="F34" i="2"/>
  <c r="K75" i="2"/>
  <c r="I75" i="2" s="1"/>
  <c r="E65" i="2"/>
  <c r="T76" i="2"/>
  <c r="E59" i="2"/>
  <c r="F59" i="2"/>
  <c r="E52" i="2"/>
  <c r="F52" i="2"/>
  <c r="E43" i="2"/>
  <c r="F43" i="2"/>
  <c r="Q19" i="2"/>
  <c r="F60" i="2"/>
  <c r="E60" i="2"/>
  <c r="F51" i="2"/>
  <c r="E51" i="2"/>
  <c r="F44" i="2"/>
  <c r="E44" i="2"/>
  <c r="F27" i="2"/>
  <c r="N19" i="2"/>
  <c r="O19" i="2" s="1"/>
  <c r="L18" i="2"/>
  <c r="E18" i="2"/>
  <c r="F18" i="2"/>
  <c r="H19" i="2"/>
  <c r="E68" i="2"/>
  <c r="F68" i="2"/>
  <c r="K19" i="2"/>
  <c r="I18" i="2"/>
  <c r="O67" i="2" l="1"/>
  <c r="L67" i="2"/>
  <c r="L104" i="2"/>
  <c r="L59" i="2"/>
  <c r="O59" i="2"/>
  <c r="L51" i="2"/>
  <c r="L44" i="2"/>
  <c r="O68" i="2"/>
  <c r="L68" i="2"/>
  <c r="Q89" i="2"/>
  <c r="O89" i="2" s="1"/>
  <c r="H20" i="2"/>
  <c r="F19" i="2"/>
  <c r="E19" i="2"/>
  <c r="N20" i="2"/>
  <c r="O20" i="2" s="1"/>
  <c r="L19" i="2"/>
  <c r="E73" i="2"/>
  <c r="O104" i="2"/>
  <c r="E104" i="2"/>
  <c r="S76" i="2"/>
  <c r="E57" i="2"/>
  <c r="K20" i="2"/>
  <c r="I19" i="2"/>
  <c r="Q20" i="2"/>
  <c r="R76" i="2"/>
  <c r="E49" i="2"/>
  <c r="E109" i="2"/>
  <c r="Q76" i="2"/>
  <c r="E41" i="2"/>
  <c r="N75" i="2"/>
  <c r="N82" i="2"/>
  <c r="L75" i="2" l="1"/>
  <c r="O75" i="2"/>
  <c r="Q75" i="2"/>
  <c r="Q21" i="2"/>
  <c r="I20" i="2"/>
  <c r="K21" i="2"/>
  <c r="I21" i="2" s="1"/>
  <c r="L20" i="2"/>
  <c r="N21" i="2"/>
  <c r="E20" i="2"/>
  <c r="F20" i="2"/>
  <c r="H21" i="2"/>
  <c r="L21" i="2" l="1"/>
  <c r="O21" i="2"/>
  <c r="E75" i="2"/>
  <c r="F21" i="2"/>
  <c r="E21" i="2"/>
  <c r="L27" i="2"/>
  <c r="E27" i="2"/>
  <c r="N28" i="2"/>
  <c r="E29" i="2"/>
  <c r="L29" i="2"/>
  <c r="L28" i="2" l="1"/>
  <c r="O28" i="2"/>
  <c r="E28" i="2"/>
  <c r="Q80" i="2"/>
  <c r="O80" i="2" s="1"/>
  <c r="L81" i="2"/>
  <c r="E81" i="2"/>
  <c r="Q81" i="2"/>
  <c r="L82" i="2"/>
  <c r="N84" i="2"/>
  <c r="L80" i="2"/>
  <c r="E80" i="2"/>
  <c r="N83" i="2"/>
  <c r="L83" i="2" l="1"/>
  <c r="O83" i="2"/>
  <c r="L84" i="2"/>
  <c r="O84" i="2"/>
  <c r="Q82" i="2"/>
  <c r="O82" i="2" s="1"/>
  <c r="E82" i="2"/>
  <c r="O81" i="2"/>
</calcChain>
</file>

<file path=xl/sharedStrings.xml><?xml version="1.0" encoding="utf-8"?>
<sst xmlns="http://schemas.openxmlformats.org/spreadsheetml/2006/main" count="642" uniqueCount="292">
  <si>
    <t>ANEXO 6  DEL CONVENIO ESPECÍFICO DE COLABORACIÓN EN MATERIA DE TRANSFERENCIA DE RECURSOS PRESUPUESTARIOS FEDERALES CON EL CARÁCTER DE SUBSIDIOS, PARA LA OPERACIÓN DEL PROGRAMA FORTALECIMIENTO A LA ATENCIÓN MÉDICA S200</t>
  </si>
  <si>
    <t xml:space="preserve">Entidad Federativa </t>
  </si>
  <si>
    <t>Consultas de primera vez por diagnóstico y/o tratamiento reportadas en IG* en el periodo</t>
  </si>
  <si>
    <t>Consultas de primera vez por diagnóstico y/o tratamiento reportadas en DGIS*</t>
  </si>
  <si>
    <t>Consultas subsecuentes reportadas en IG en el periodo</t>
  </si>
  <si>
    <t>Consultas subsecuentes reportadas en DGIS</t>
  </si>
  <si>
    <r>
      <rPr>
        <sz val="8"/>
        <color rgb="FF000000"/>
        <rFont val="Montserrat"/>
      </rPr>
      <t xml:space="preserve">Acciones al individuo </t>
    </r>
    <r>
      <rPr>
        <b/>
        <sz val="8"/>
        <color rgb="FF000000"/>
        <rFont val="Montserrat"/>
      </rPr>
      <t xml:space="preserve">más </t>
    </r>
    <r>
      <rPr>
        <sz val="8"/>
        <color rgb="FF000000"/>
        <rFont val="Montserrat"/>
      </rPr>
      <t>acciones a a la comunidad reportadas en IG en el periodo</t>
    </r>
  </si>
  <si>
    <r>
      <rPr>
        <sz val="8"/>
        <color rgb="FF000000"/>
        <rFont val="Montserrat"/>
      </rPr>
      <t xml:space="preserve">Acciones al individuo </t>
    </r>
    <r>
      <rPr>
        <b/>
        <sz val="8"/>
        <color rgb="FF000000"/>
        <rFont val="Montserrat"/>
      </rPr>
      <t>más</t>
    </r>
    <r>
      <rPr>
        <sz val="8"/>
        <color rgb="FF000000"/>
        <rFont val="Montserrat"/>
      </rPr>
      <t xml:space="preserve"> acciones a la comunidad reportadas en  DGIS</t>
    </r>
  </si>
  <si>
    <t>Muertes maternas por lugar de origen en el periodo</t>
  </si>
  <si>
    <t>Trimestre:</t>
  </si>
  <si>
    <t>TABLA 1. PIRÁMIDE POBLACIONAL
 (COBERTURA OBJETIVO UNIDADES MÉDICAS MÓVILES)</t>
  </si>
  <si>
    <t>Cobertura Operativa
por trimestre</t>
  </si>
  <si>
    <t>Hombres</t>
  </si>
  <si>
    <t>Rango de Edad</t>
  </si>
  <si>
    <t>Mujeres</t>
  </si>
  <si>
    <t>Hombres+Mujeres</t>
  </si>
  <si>
    <t>70 y más</t>
  </si>
  <si>
    <t>1er</t>
  </si>
  <si>
    <t>65 a 69</t>
  </si>
  <si>
    <t>2do</t>
  </si>
  <si>
    <t>60 a 64</t>
  </si>
  <si>
    <t xml:space="preserve">3er </t>
  </si>
  <si>
    <t xml:space="preserve">55 a 59 </t>
  </si>
  <si>
    <t>4to</t>
  </si>
  <si>
    <t>50 a 54</t>
  </si>
  <si>
    <t>Total</t>
  </si>
  <si>
    <t>45 a 49</t>
  </si>
  <si>
    <t>40 a 44</t>
  </si>
  <si>
    <t>Causa de diferencia entre cifras de IG* (Informe Gerencial) y plataforma de la DGIS* (Dirección General de Información en Salud)</t>
  </si>
  <si>
    <t>35 a 39</t>
  </si>
  <si>
    <t>30 a 34</t>
  </si>
  <si>
    <t>25 a 29</t>
  </si>
  <si>
    <t>20 a 24</t>
  </si>
  <si>
    <t>Consultas subsecuentes</t>
  </si>
  <si>
    <t>15 a 19</t>
  </si>
  <si>
    <t>10 a 14</t>
  </si>
  <si>
    <t>5 a 9</t>
  </si>
  <si>
    <t>2 a 4 años</t>
  </si>
  <si>
    <t>1 año</t>
  </si>
  <si>
    <t>&lt; de 1 año</t>
  </si>
  <si>
    <t xml:space="preserve">   Fecha de la consulta en DGIS (ddmmaa):</t>
  </si>
  <si>
    <t>Población de Anexo 5:</t>
  </si>
  <si>
    <t>Responsable de integración</t>
  </si>
  <si>
    <t xml:space="preserve">Responsable de revisión y validación </t>
  </si>
  <si>
    <t>ANEXO 6  DEL CONVENIO ESPECÍFICO DE COLABORACIÓN EN MATERIA DE TRANSFERENCIA DE RECURSOS PRESUPUESTARIOS 
FEDERALES CON EL CARÁCTER DE SUBSIDIOS, PARA LA OPERACIÓN DEL PROGRAMA FORTALECIMIENTO A LA ATENCIÓN MÉDICA S200</t>
  </si>
  <si>
    <t>Entidad Federativa:</t>
  </si>
  <si>
    <r>
      <rPr>
        <b/>
        <i/>
        <sz val="10"/>
        <color rgb="FF000000"/>
        <rFont val="Montserrat"/>
      </rPr>
      <t>Trimestre</t>
    </r>
    <r>
      <rPr>
        <b/>
        <sz val="10"/>
        <color rgb="FF000000"/>
        <rFont val="Montserrat"/>
      </rPr>
      <t>:</t>
    </r>
  </si>
  <si>
    <t>I. Control Nutricional</t>
  </si>
  <si>
    <t>ALCANZADO AL PERIODO</t>
  </si>
  <si>
    <t>REALIZADO</t>
  </si>
  <si>
    <t>1er. Trimestre</t>
  </si>
  <si>
    <t>2do. Trimestre</t>
  </si>
  <si>
    <t>3er. Trimestre</t>
  </si>
  <si>
    <t>4to. Trimestre</t>
  </si>
  <si>
    <t>(N/D)</t>
  </si>
  <si>
    <t>Numerador (N)</t>
  </si>
  <si>
    <t>Denominador (D)</t>
  </si>
  <si>
    <t>Porcentaje de niños con obesidad y sobrepeso</t>
  </si>
  <si>
    <t>Porcentaje de niños con peso para la talla normal</t>
  </si>
  <si>
    <t>Porcentaje de niños con desnutrición leve</t>
  </si>
  <si>
    <t>Porcentaje de niños con desnutrición moderada</t>
  </si>
  <si>
    <t>Porcentaje de niños con desnutrición grave</t>
  </si>
  <si>
    <t>Porcentaje de niños recuperados de desnutrición</t>
  </si>
  <si>
    <t>II. Enfermedades Diarreicas Agudas en menores de cinco años</t>
  </si>
  <si>
    <t>Porcentaje de enfermedades diarreicas agudas de primera vez en menores de cinco años</t>
  </si>
  <si>
    <t>Porcentaje de casos de enfermedades diarreicas agudas en menores de cinco años que requirieron plan A</t>
  </si>
  <si>
    <t>Porcentaje madres capacitadas en enfermedades diarreicas agudas</t>
  </si>
  <si>
    <t>III. Enfermedades Respiratoria Agudas en menores de cinco años</t>
  </si>
  <si>
    <t>Porcentaje de infecciones respiratorias agudas en  menores de cinco años</t>
  </si>
  <si>
    <t>Porcentaje de casos de infecciones  respiratorias agudas en  menores de cinco años que requirieron antibiótico</t>
  </si>
  <si>
    <t>Porcentaje madres capacitadas en infecciones  respiratorias agudas</t>
  </si>
  <si>
    <t>IV. Diabetes Mellitus</t>
  </si>
  <si>
    <t>Porcentaje de pacientes con  Diabetes Mellitus en tratamiento</t>
  </si>
  <si>
    <t>Porcentaje de pacientes con  Diabetes Mellitus controlados</t>
  </si>
  <si>
    <t>Porcentaje de casos nuevos de  Diabetes Mellitus</t>
  </si>
  <si>
    <t>Porcentaje de detecciones para Diabetes Mellitus</t>
  </si>
  <si>
    <t>V. Hipertensión Arterial Sistémica</t>
  </si>
  <si>
    <t>Porcentaje de pacientes con Hipertensión Arterial Sistémica en tratamiento</t>
  </si>
  <si>
    <t>Porcentaje de pacientes con  Hipertensión Arterial Sistémica controlados</t>
  </si>
  <si>
    <t>Porcentaje de casos nuevos de Hipertensión Arterial Sistémica</t>
  </si>
  <si>
    <t>Porcentaje de detecciones para Hipertensión Arterial Sistémica</t>
  </si>
  <si>
    <t>VI. Obesidad</t>
  </si>
  <si>
    <t>Porcentaje de pacientes con Obesidad en tratamiento</t>
  </si>
  <si>
    <t>Porcentaje de pacientes con Obesidad controlados</t>
  </si>
  <si>
    <t>Porcentaje de casos nuevos de Obesidad</t>
  </si>
  <si>
    <t>Porcentaje de detecciones para Obesidad</t>
  </si>
  <si>
    <t>VII. Dislipidemias</t>
  </si>
  <si>
    <t>Porcentaje de pacientes con Dislipidemias en tratamiento</t>
  </si>
  <si>
    <t>Porcentaje de pacientes con Dislipidemias controlados</t>
  </si>
  <si>
    <t>Porcentaje de casos nuevos de Dislipidemias</t>
  </si>
  <si>
    <t>Porcentaje de detecciones para Dislipidemias</t>
  </si>
  <si>
    <t>VIII. Síndrome Metabólico</t>
  </si>
  <si>
    <t>Corregir redacción manual</t>
  </si>
  <si>
    <t>Porcentaje de pacientes con Síndrome metabólico en tratamiento</t>
  </si>
  <si>
    <t>Porcentaje de pacientes con Síndrome metabólico controlados</t>
  </si>
  <si>
    <t xml:space="preserve">Porcentaje de casos nuevos de Síndrome metabólico </t>
  </si>
  <si>
    <t>IX. Cáncer Cervicouterino</t>
  </si>
  <si>
    <t>Porcentaje de detecciones oportunas de cáncer cérvico uterino</t>
  </si>
  <si>
    <t>Porcentaje de detecciones de Virus de Papiloma Humano</t>
  </si>
  <si>
    <t>Cobertura de tamizaje en mujeres de 25 a 64 años con citología o prueba de VPH</t>
  </si>
  <si>
    <t>Porcentaje de casos nuevos de Displasia (leve, moderada y severa)</t>
  </si>
  <si>
    <t>Tasa de detección de cáncer cérvico uterino</t>
  </si>
  <si>
    <t>X. Cáncer de Mama</t>
  </si>
  <si>
    <t>Cobertura de tamizaje en mujeres de 25 a 39 años con exploración clínica de mama</t>
  </si>
  <si>
    <t>Tasa de detección de cáncer de mama</t>
  </si>
  <si>
    <t>XI. Control Prenatal y Puerperio</t>
  </si>
  <si>
    <t>Porcentaje de detecciones de mujeres embarazadas en el primer trimestre de gestación</t>
  </si>
  <si>
    <t>Proporción de consultas a mujeres embarazadas</t>
  </si>
  <si>
    <t>Porcentaje de mujeres con embarazo de alto riesgo de primera vez</t>
  </si>
  <si>
    <t xml:space="preserve">Porcentaje de mujeres con embarazo de alto riesgo de primera vez referidas a segundo o tercer nivel </t>
  </si>
  <si>
    <t>Proporción de consultas de seguimiento a puérperas</t>
  </si>
  <si>
    <t>XII. Prevención de defectos al nacimiento</t>
  </si>
  <si>
    <t>Porcentaje de mujeres en edad fértil que recibieron ácido fólico</t>
  </si>
  <si>
    <t>XIII. Planificación Familiar</t>
  </si>
  <si>
    <t>Porcentaje de usuarios activos de planificación familiar</t>
  </si>
  <si>
    <t xml:space="preserve">Porcentaje de puérperas aceptantes de planificación familiar </t>
  </si>
  <si>
    <t>XIV. Atención Odontológica</t>
  </si>
  <si>
    <t>Proporción del uso de consultorios dentales</t>
  </si>
  <si>
    <t>Porcentaje de acciones preventivas odontológicas</t>
  </si>
  <si>
    <t>Porcentaje de acciones curativas odontológicas</t>
  </si>
  <si>
    <t>XV. Vacunación</t>
  </si>
  <si>
    <t>(N/D)*100</t>
  </si>
  <si>
    <t>Porcentaje de vacunación en embarazadas</t>
  </si>
  <si>
    <t>Porcentaje de vacunación en menores de 9 años</t>
  </si>
  <si>
    <t>CAUSAS POR LAS QUE SE OBTUVIERON LOS RESULTADOS</t>
  </si>
  <si>
    <t>ACCIONES PARA MEJORAR RESULTADOS OBTENIDOS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</si>
  <si>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</si>
  <si>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</si>
  <si>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</si>
  <si>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</si>
  <si>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</si>
  <si>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</si>
  <si>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</si>
  <si>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</si>
  <si>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</si>
  <si>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</si>
  <si>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</si>
  <si>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</si>
  <si>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</si>
  <si>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</si>
  <si>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</si>
  <si>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REGISTRO INDISPENSABLE PARA LLENADO DE HOJA 1 (VINCULADO)</t>
  </si>
  <si>
    <t>Nota: Al registrarlo aquí, en automático se verán reflejados los datos en la hoja 1 del anexo 6</t>
  </si>
  <si>
    <t>Acciones de promoción y prevención</t>
  </si>
  <si>
    <t>Consultas de primera vez por diagnóstico y/o tratamiento</t>
  </si>
  <si>
    <t>Al individuo</t>
  </si>
  <si>
    <t>A la comunidad</t>
  </si>
  <si>
    <t>ENERO</t>
  </si>
  <si>
    <t>ABRIL</t>
  </si>
  <si>
    <t>JULIO</t>
  </si>
  <si>
    <t>OCTUBRE</t>
  </si>
  <si>
    <t>FEBRERO</t>
  </si>
  <si>
    <t>MAYO</t>
  </si>
  <si>
    <t>AGOSTO</t>
  </si>
  <si>
    <t>NOVIEMBRE</t>
  </si>
  <si>
    <t>MARZO</t>
  </si>
  <si>
    <t>JUNIO</t>
  </si>
  <si>
    <t>SEPTIEMBRE</t>
  </si>
  <si>
    <t>DICIEMBRE</t>
  </si>
  <si>
    <t>DIF*</t>
  </si>
  <si>
    <t>DIF*= Diferencias entre lo informado en IG y lo reportado en DGIS</t>
  </si>
  <si>
    <t>REGISTRO INDISPENSABLE PARA EL DENOMINADOR 14.1 (VINCULADO)</t>
  </si>
  <si>
    <t>Días laborados en localidad y reportados en IG del periodo</t>
  </si>
  <si>
    <t>De ser necesario por su universo de UMM Federales, insertar o eliminar filas para ajustarlo al total de sus UMM tipo 2 y tipo 3; recuerde que al insertar o eliminar filas, deberá verificar que la suma incluya al total de sus UMM (fila 39)
Nota: basta con registrar la tipología y CLUES del primer trimestre, y los demás trimestres tendrán ya registrados los datos.</t>
  </si>
  <si>
    <t>TIPO</t>
  </si>
  <si>
    <t>CLUES</t>
  </si>
  <si>
    <t>SI</t>
  </si>
  <si>
    <t>Tipo II</t>
  </si>
  <si>
    <t>Tipo III</t>
  </si>
  <si>
    <t>Suma de días laborados</t>
  </si>
  <si>
    <t>Factor</t>
  </si>
  <si>
    <t>Días laborados multiplicado por el factor*</t>
  </si>
  <si>
    <t>INDICADORES DE DESEMPEÑO DE PRESTACIÓN DE SERVICIOS 2021</t>
  </si>
  <si>
    <t>INSABI-FAM-CECTR-XXX-01/2021</t>
  </si>
  <si>
    <t>Fecha de revisión INSABI:</t>
  </si>
  <si>
    <r>
      <t xml:space="preserve">HOJA DE TRABAJO. NO IMPRIMIR, DEBE SER ACTUALIZADA Y PERMANECER EN EL ENVÍO ELECTRÓNICO AL INSABI. </t>
    </r>
    <r>
      <rPr>
        <b/>
        <sz val="11"/>
        <color rgb="FFFF0000"/>
        <rFont val="Calibri"/>
        <family val="2"/>
      </rPr>
      <t>NO ELIMINAR.</t>
    </r>
  </si>
  <si>
    <r>
      <t xml:space="preserve">Información obtenida de lo </t>
    </r>
    <r>
      <rPr>
        <b/>
        <sz val="11"/>
        <color rgb="FFFFFF00"/>
        <rFont val="Calibri"/>
        <family val="2"/>
      </rPr>
      <t xml:space="preserve">registrado en los IG del periodo </t>
    </r>
    <r>
      <rPr>
        <b/>
        <sz val="11"/>
        <color rgb="FFFFFFFF"/>
        <rFont val="Calibri"/>
        <family val="2"/>
      </rPr>
      <t>y enviados al INSABI</t>
    </r>
  </si>
  <si>
    <r>
      <t>Información obtenida de la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FF00"/>
        <rFont val="Calibri"/>
        <family val="2"/>
      </rPr>
      <t>consulta realizada en la plataforma de la DGIS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FFFFFF"/>
        <rFont val="Calibri"/>
        <family val="2"/>
      </rPr>
      <t>de las UMM Federales de la Entidad para el trimestre correspondiente, con las claves SIS previstas en el Manual para la Integración del IG 2021.</t>
    </r>
  </si>
  <si>
    <t>JALISCO</t>
  </si>
  <si>
    <t>JCSSA013120</t>
  </si>
  <si>
    <t>JCSSA013156</t>
  </si>
  <si>
    <t>JCSSA013115</t>
  </si>
  <si>
    <t>JCSSA013576</t>
  </si>
  <si>
    <t>JCSSA013646</t>
  </si>
  <si>
    <t>Se continua control de niño sano, continuar con visitas domiciliarias de grupos blanco y censos comunitarios</t>
  </si>
  <si>
    <t>Se reforzara capacitación de control de niño, fortaleciendo con menus de apoyo para control de niño con desnutricón de acuerdo al acceso de alimentos en la comunidad</t>
  </si>
  <si>
    <t>Se fortalecera seguimientos de control de niño sano y seguimiento a citas de control de malnutrición con personal comunitario  y de las UMM</t>
  </si>
  <si>
    <t>Se trabaja para fortalecer capacitacion de personal comunitario y grupos blancos en prevención de enfermedades</t>
  </si>
  <si>
    <t>La capacitación sera continua en medidas preventivas y de control de enfermedades diarreicas en menores de 5 años</t>
  </si>
  <si>
    <t>Se manejara capacitación en visitas comunitarias y fortalecer medios impresos para capacitación de la comunidad</t>
  </si>
  <si>
    <t>Fortalecer el seguimiento de GPC así como evitar que la comunidad realice automedicación para racionalizar el uso de antibioticos</t>
  </si>
  <si>
    <t>Se fortalecera el esquema de aplicación de tamizajes de deteccion conforme a seguimiento de expedidentes familiares</t>
  </si>
  <si>
    <t>Se ingresaran a control vigilando el cumplimiento de las metas terapeuticas de los pacientes con detección positiva</t>
  </si>
  <si>
    <t>Se fortalecera con programa de cronicos la gestion</t>
  </si>
  <si>
    <t>Reforzar el seguimiento de los pacientes mediante sistema de agenda y promocion de la salud para apego a citas de control</t>
  </si>
  <si>
    <t>Se reforzara con region estrategias que permitan el control de los pacientes con Obesidad</t>
  </si>
  <si>
    <t>Se reforzaran con el personal estrategias para cobertura de deteccion de poblacion blanco, gestionando recursos para operatividad</t>
  </si>
  <si>
    <t>Reforzar la promoción de la salud en los pacientes para lograr el apego a tratamientos, así como fortalecer la capacitación preventiva</t>
  </si>
  <si>
    <t>Fortalecer la promocion y prevencion de enfermedades,se dara capacitación individualizada en la poblacion en consulta</t>
  </si>
  <si>
    <t>Se intensificaran acciones para mejorar la atencion y seguimientos de la poblacion con este diagnostico</t>
  </si>
  <si>
    <t xml:space="preserve">Se fortaleceran las guias de practica clinica para realizar diagnosticos de pacientes </t>
  </si>
  <si>
    <t>Se intensificaran campañas de deteccion, en conjunto con jurisdicciones sanitarias, asi como gestión de compra de insumos se realizará en la coordinación</t>
  </si>
  <si>
    <t>Fortalecer la detección a las mujeres en grupo blanco</t>
  </si>
  <si>
    <t>Garantizar los insumos y acciones para prevenir y deteccion oportuna de casos de CACU</t>
  </si>
  <si>
    <t>Se promueve la promocion oportuna para grupos blancos</t>
  </si>
  <si>
    <t>Se promueve promoción del tema en grupos blancos</t>
  </si>
  <si>
    <t>Reforzar la deteccion de embarazo de alto riesgo y sistema de referencia y contrareferencia en tiempo real en hospitales de 2do y 3er nivel, estrategia estatal</t>
  </si>
  <si>
    <t>Se refirio al 100% de las embarazadas con alto riesgo</t>
  </si>
  <si>
    <t>Se capacitara a personal y poblacion sobre NOM 007 y la importancia del binomio en etapa neonatal y puerperio</t>
  </si>
  <si>
    <t>Se reforzara la atencion preconcepcional como medida preventica y acciones de acuerdo a censos de prevencion de riego preconcepcional</t>
  </si>
  <si>
    <t>Se fortalecera visitas domiciliarias para recautivas pacientes</t>
  </si>
  <si>
    <t>Seguir trabajando en seguimiento de guías de practica clínica y vigilancia de mortalidad materna severa</t>
  </si>
  <si>
    <t>Se trabaja en la compra de insumos para la atención adecuada de la población beneficiaria</t>
  </si>
  <si>
    <t>Reforzar campañas de vacunación de grupos blanco</t>
  </si>
  <si>
    <t>Se realizara visita para vacunación de acuerdo a grupo blanco</t>
  </si>
  <si>
    <t xml:space="preserve"> Se valoran citan conforme a norma 031, fortaleciendo con madres programación de citas</t>
  </si>
  <si>
    <t>Se fortalece capacitación individual de prevencion de enfermedades respiratorias agudas y signos de alarma</t>
  </si>
  <si>
    <t>Se capacita a madres en consultas de los menores o en caso de conocimiento de que cuenta con un menor debido a control de citas y contar con poca concentración de personas en casas de salud</t>
  </si>
  <si>
    <t>Se realizaran capacitaciones en Regiones Sanitarias sobre guias de practica clinica y atencion del paciente con enfermedades cronico degenerativas, buscando mejorar el apego del usuario externo, se trabaja en apego a citas de control y control escalonado de citas.</t>
  </si>
  <si>
    <t>Se fortalecera apego en pacientes para mejorar el  control clinico, se trabaja con citas programadas con comites de salud</t>
  </si>
  <si>
    <t>Se trabajara con comites de salud para fortalecer la visitas a las unidades medicas para control</t>
  </si>
  <si>
    <t>Se reforzara el proceso de control con citas y con apoyo de personal comunitario y comites de salud</t>
  </si>
  <si>
    <t>Se reforzara el sistema de seguimiento y vigilancia de citas de control a pacientes con hipertension arterial, se fortalecera capacitacion respecto de atencion al paciente con hipertension arterial que sean conforme a Guías de Practica Clinica</t>
  </si>
  <si>
    <t>Se fortalecera acciones de control de citas con auxiliares de salud y comites de salud</t>
  </si>
  <si>
    <t>Se fortalecera con regiones abasto de insumo y detecciones conforme a Gui de Practica Clinica</t>
  </si>
  <si>
    <t>Se reforzaran las acciones de promocion para los pacientes, para promover el acudir a consultas de control</t>
  </si>
  <si>
    <t>reforzar los tamizajes a la poblacion e grupo blanco, requerimientos de insumos a regiones sanitarias, se trabaja en adquisición de insumos</t>
  </si>
  <si>
    <t>Se realiza compra de insumos para etección temprana</t>
  </si>
  <si>
    <t>segundo</t>
  </si>
  <si>
    <t>Ingresan dos menores a control de desnutrición tras controles en comunidades de nuevo ingreso de unidades moviles que cambiaron de ruta</t>
  </si>
  <si>
    <t>Se reforzaran las detecciones a la población beneficiaria, con apoyo de las regiones sanitarias.</t>
  </si>
  <si>
    <t>No se detectan casos en el periodo</t>
  </si>
  <si>
    <t>Se otorga 1 consultas por paciente en puerperio, falta apego a consultas de control de puerperio</t>
  </si>
  <si>
    <t>Fortlacer capacitación en NOM 07</t>
  </si>
  <si>
    <t xml:space="preserve">Consultas de primera vez por diagnóstico o tratamiento </t>
  </si>
  <si>
    <t>Acciones al individuo y acciones a la comunidad</t>
  </si>
  <si>
    <t>Otros comentarios</t>
  </si>
  <si>
    <t>tercero</t>
  </si>
  <si>
    <t>Conforme al cronograma de captura del SINBA aun existe registros en plataforma</t>
  </si>
  <si>
    <t>HECTOR EDUARDO MONROY RIVERA</t>
  </si>
  <si>
    <t>RAUL PAVEL CONTRERAS SANDOVAL</t>
  </si>
  <si>
    <t>El presente Anexo forma parte integrante del Convenio Específico de Colaboración en Materia de Transferencia de Recursos Presupuestarios Federales con el carácter de subsidios, para la operación del Programa Fortalecimiento a la Atención Médica S200, por la cantidad de $ 8,733,872.80 ( Ocho millones, setecientos treinta y tres mil, ochocientos setenta y dos mil pesos 80/100 M.N.), que celebran por una parte el Ejecutivo Federal por conducto del Instituto Nacional para el Bienestar, y por la otra parte el ejecutivo del Estado Libre y Soberano de Jalisco, por conducto de la Secretaría de la Hacienda Pública y la Secretaría de Salud del Estado de Jalisco ( O SU EQUIVALENTE) (SEGÚN CORRESPONDA).</t>
  </si>
  <si>
    <t xml:space="preserve">Coordinador Estatal </t>
  </si>
  <si>
    <t xml:space="preserve">Supervisor Estatal </t>
  </si>
  <si>
    <t>Se recuperaron 8 niños de sobrepeso y obesidad, tras citas de control y visitas domiciliarias</t>
  </si>
  <si>
    <t>Los menores se citan conforme a citas de control cada 6 meses al estar en estado nutricional, en este segundo semestre con controles de niño sano</t>
  </si>
  <si>
    <t>Se trabaja con personal comunitario para seguimiento de citas de referencia y se hace visita domiciliaria al no realizarlo</t>
  </si>
  <si>
    <t>2 menores de 5 años se encuentran niños en control, se documentan 1 de ellos actalmente en desnutrición leve</t>
  </si>
  <si>
    <t>Se detectan 3 menores de 5 años a desnutrición grave, refiriendolos a tercer nivel</t>
  </si>
  <si>
    <t>Se recuperan 5 niños menores de 5 años con desnutricion leve al llevar seguimiento de controles</t>
  </si>
  <si>
    <t xml:space="preserve">El 100% de los casos se resolvio con atención de plan A  conforme a Guia de Prevención y Tratamiento de Diarrea Aguda </t>
  </si>
  <si>
    <t>Solo 5 menores presentarón enfermedades diarreicas, se continua con capacitaciones sobre prevención de enfermedades diarreicas</t>
  </si>
  <si>
    <t>Al tercer trimestre se ha capacitado al 97% de las madre</t>
  </si>
  <si>
    <t>Se atendieron 99 enferemeades respiratorias agudas en el periodo, todas ellas con diagnostico conforme a definiciones operacionales de vigilancia epidemiologicas</t>
  </si>
  <si>
    <t>El 28% de las enfermedades respiratorias agudas fueron tratadas con antibioticos, se otorgo de acuerdo a GPC</t>
  </si>
  <si>
    <t>Se ha capacitado al 73% de las madres han sido capacitadas en prevención y atención de enfermedades respiratorias agudas</t>
  </si>
  <si>
    <t>Se cuenta con un indicador adecuado 62% de control de pacientes con Diabetes Mellitus, por proceso de acuero a NOMs</t>
  </si>
  <si>
    <t>Un 62% porciento de los pacientes en tratamiento se encuentra en control, esto conforme se acude a citas, mismos que se encuentran en un indicador Satisfactorio</t>
  </si>
  <si>
    <t>Solo se detectan 20 casos nuevos de Diabetes Mellitus de 371 detecciones, mismas que se hacen conforme acude población a unidad</t>
  </si>
  <si>
    <t xml:space="preserve">Se acumula el 26% de las detecciones de población, cambio de unidades se encuentra en proceso de trabajo con personal comunitario </t>
  </si>
  <si>
    <t>El 81% de la población se encuentra en tratamiento esto derivado del apego a las de citas</t>
  </si>
  <si>
    <t>El 72% de los pacientes que estan en control en las unidades moviles se encuentran controlados encontrando el indicador en un nivel sobresaliente de acuerdo a CAMEX</t>
  </si>
  <si>
    <t>Se realizan 7   diagnosticos nuevos de HTA, conforme acude población a consultas</t>
  </si>
  <si>
    <t>Se realizan el 645 tamizajes nuevos,  43 porciento del periodo anual, conforme acude la poblacion a consulta</t>
  </si>
  <si>
    <t>El 100% de la poblacion con diagnostico de obesidad, se encuentran en tratamiento</t>
  </si>
  <si>
    <t>no se detectaron casos nuevos de obesidad en población conforme a las consultas de control</t>
  </si>
  <si>
    <t>El 38% de los pacientes con obesidad que estan en tratamiento se encuentran en control, falta apego de los esquemas de tratamiento</t>
  </si>
  <si>
    <t>Se realizaron 630 tamizajes para detectar obesidad, encontrando la meta anual en 37%</t>
  </si>
  <si>
    <t>El 92% de los pacientes con diagnostico de dislipidemia han acudido a citas de control, se ha trabajado con personal comunitario para seguimiento de citas</t>
  </si>
  <si>
    <t>Se reforzara acciones de prevencion mediante capacitaciones</t>
  </si>
  <si>
    <t>Se encuentran el 57 % de los pacientes en control, se ajustan esquemas</t>
  </si>
  <si>
    <t>Se diagnosticaron 15 pacientes con dislipidemia de 105 detecciones realizadas, falta de insumos para detección</t>
  </si>
  <si>
    <t>Se realizan 209 detecciones se fortalece atención en grupos blancos, se logro el 61% de las detecciones anuales</t>
  </si>
  <si>
    <t>El 50% de los pacientes con diagnostico de Sindrome metabolico se encuentran tratamiento, conforme a citas de control</t>
  </si>
  <si>
    <t>El 43% de los pacientes en tratamiento se encuentran controlados, un 63% de alcance anual</t>
  </si>
  <si>
    <t>Se realizan 4 diagnosticos nuevos en los grupos blancos, se hacen detecciones conforme a consultas realizadas a pacientes cronicos</t>
  </si>
  <si>
    <t>Se realizan 22 detecciones de CACU en población beneficiaria, se trabaja para fortalecer aceptación de poblacion</t>
  </si>
  <si>
    <t>Se realizaron 25 detecciones de tamizaje de Virus de Papiloma Humano en población de acuerdo a la deteccion oportuna, conforme a Normatividad y factores de riesgo</t>
  </si>
  <si>
    <t>Se realizan solamente el 3% de las detecciones programadas, falta trabajar en promoción con parejas para atención y concientizar a la población en detección oportuna</t>
  </si>
  <si>
    <t xml:space="preserve">Se detectan 6 casos de displasias, que son referidas a clinica de displasia, </t>
  </si>
  <si>
    <t>Se realizan 41 tamizajes para detecciones en poblacion blanco, conforme a consultas realizadas y factor de riesgo</t>
  </si>
  <si>
    <t>El 70% porciento de las embarazadas que ingresan a control lo hacen en el primer trimestre, se GCH</t>
  </si>
  <si>
    <t>Se otorgan 1.3 de consultas por paciente en control, se reforzo atención conforme a frecuencia de citas NOM 007</t>
  </si>
  <si>
    <t>Se detectaron 11 pacientes con alto riesgo esto conforme al apego a control de acuerdo a nom 007 y vigilancia de factores de riesgo</t>
  </si>
  <si>
    <t>Se otorga a un 4% de la poblacion en edad reproductiva recibe acido folico, conforme a consultas e insumos disponibles</t>
  </si>
  <si>
    <t xml:space="preserve">Se cuenta con 16% de la población en edad reproductiva  usuarios de planificación familiar, se fortalcen viitas para continuar con el apego de la poblacion </t>
  </si>
  <si>
    <t>Solo el 67% de la pacientes puerperas</t>
  </si>
  <si>
    <t>Se otorgan el 105% de las consultas de unidades dentales estimadas, se compran nuevas unidades en proceso de cambio de las mismas, se trabaja con programación de pacientes</t>
  </si>
  <si>
    <t>Se logro un 12 % de las acciones preventivas programadas por el personal dental, falta atención a unidades medicas para visita a localidades</t>
  </si>
  <si>
    <t>Se otorgan el 12% de las consultas de unidades dentales, se compran nuevas unidades en proceso de cambio de las mismas y migracion de rutas no permiten optimizar productividad</t>
  </si>
  <si>
    <t>Se vacuna a un 35% de los esquemas de vacunación en mujeres embarazadas, se refuerza esquema a embarazadas que ingresan a control</t>
  </si>
  <si>
    <t>Se brindaron 743 vacunas a poblacion menor de 9 años, se fortalecieron esquemas conforme a grupo de edad, por lo que ha este porcentaje corresponde a refuerzos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</si>
</sst>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General"/>
  </numFmts>
  <fonts count="38" x14ac:knownFonts="1">
    <font>
      <sz val="11"/>
      <color rgb="FF000000"/>
      <name val="Calibri"/>
    </font>
    <font>
      <b/>
      <sz val="11"/>
      <color rgb="FF000000"/>
      <name val="Montserrat"/>
    </font>
    <font>
      <sz val="11"/>
      <name val="Calibri"/>
      <family val="2"/>
    </font>
    <font>
      <b/>
      <sz val="8"/>
      <color rgb="FF000000"/>
      <name val="Montserrat"/>
    </font>
    <font>
      <sz val="10"/>
      <color rgb="FF000000"/>
      <name val="Montserrat"/>
    </font>
    <font>
      <b/>
      <sz val="10"/>
      <color rgb="FF000000"/>
      <name val="Montserrat"/>
    </font>
    <font>
      <sz val="8"/>
      <color rgb="FF000000"/>
      <name val="Montserrat"/>
    </font>
    <font>
      <sz val="10"/>
      <color rgb="FFFFFFFF"/>
      <name val="Montserrat"/>
    </font>
    <font>
      <sz val="9"/>
      <color rgb="FF000000"/>
      <name val="Montserrat"/>
    </font>
    <font>
      <sz val="10"/>
      <name val="Montserrat"/>
    </font>
    <font>
      <b/>
      <sz val="10"/>
      <color rgb="FFFFFFFF"/>
      <name val="Montserrat"/>
    </font>
    <font>
      <b/>
      <sz val="10"/>
      <name val="Montserrat"/>
    </font>
    <font>
      <sz val="11"/>
      <color rgb="FF000000"/>
      <name val="Montserrat"/>
    </font>
    <font>
      <b/>
      <i/>
      <sz val="10"/>
      <color rgb="FF000000"/>
      <name val="Montserrat"/>
    </font>
    <font>
      <sz val="7"/>
      <color rgb="FF000000"/>
      <name val="Montserrat"/>
    </font>
    <font>
      <b/>
      <sz val="7"/>
      <color rgb="FF000000"/>
      <name val="Montserrat"/>
    </font>
    <font>
      <sz val="7"/>
      <name val="Montserrat"/>
    </font>
    <font>
      <sz val="6"/>
      <name val="Montserrat"/>
    </font>
    <font>
      <sz val="5"/>
      <color rgb="FF000000"/>
      <name val="Montserrat"/>
    </font>
    <font>
      <b/>
      <sz val="7"/>
      <color rgb="FFD9D9D9"/>
      <name val="Soberana sans"/>
    </font>
    <font>
      <i/>
      <sz val="10"/>
      <color rgb="FF000000"/>
      <name val="Montserrat"/>
    </font>
    <font>
      <b/>
      <sz val="7"/>
      <name val="Montserrat"/>
    </font>
    <font>
      <sz val="6"/>
      <color rgb="FF000000"/>
      <name val="Montserrat"/>
    </font>
    <font>
      <b/>
      <sz val="11"/>
      <color rgb="FF000000"/>
      <name val="Calibri"/>
      <family val="2"/>
    </font>
    <font>
      <b/>
      <i/>
      <sz val="22"/>
      <color rgb="FF808080"/>
      <name val="Calibri"/>
      <family val="2"/>
    </font>
    <font>
      <b/>
      <sz val="11"/>
      <color rgb="FFFFFFFF"/>
      <name val="Calibri"/>
      <family val="2"/>
    </font>
    <font>
      <sz val="10"/>
      <color rgb="FFFFFFFF"/>
      <name val="Arial"/>
      <family val="2"/>
    </font>
    <font>
      <b/>
      <sz val="16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1"/>
      <color rgb="FFFF0000"/>
      <name val="Calibri"/>
      <family val="2"/>
    </font>
    <font>
      <b/>
      <sz val="11"/>
      <color rgb="FFFFFF00"/>
      <name val="Calibri"/>
      <family val="2"/>
    </font>
    <font>
      <sz val="11"/>
      <color rgb="FF000000"/>
      <name val="Calibri"/>
      <family val="2"/>
    </font>
    <font>
      <sz val="10"/>
      <color indexed="8"/>
      <name val="Montserrat"/>
    </font>
    <font>
      <sz val="9"/>
      <color indexed="8"/>
      <name val="Montserrat"/>
    </font>
    <font>
      <b/>
      <sz val="10"/>
      <color indexed="8"/>
      <name val="Montserrat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4C19C"/>
        <bgColor rgb="FFD4C19C"/>
      </patternFill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rgb="FFDEEBF7"/>
        <bgColor rgb="FFDEEBF7"/>
      </patternFill>
    </fill>
    <fill>
      <patternFill patternType="solid">
        <fgColor rgb="FFFFFFFF"/>
        <bgColor rgb="FFFFFFFF"/>
      </patternFill>
    </fill>
    <fill>
      <patternFill patternType="solid">
        <fgColor rgb="FF0D0D0D"/>
        <bgColor rgb="FF0D0D0D"/>
      </patternFill>
    </fill>
    <fill>
      <patternFill patternType="solid">
        <fgColor rgb="FF808080"/>
        <bgColor rgb="FF808080"/>
      </patternFill>
    </fill>
    <fill>
      <patternFill patternType="solid">
        <fgColor rgb="FFF2F2F2"/>
        <bgColor rgb="FFF2F2F2"/>
      </patternFill>
    </fill>
    <fill>
      <patternFill patternType="solid">
        <fgColor rgb="FF404040"/>
        <bgColor rgb="FF404040"/>
      </patternFill>
    </fill>
    <fill>
      <patternFill patternType="solid">
        <fgColor rgb="FFFFE699"/>
        <bgColor rgb="FFFFE699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4" fillId="0" borderId="40" applyBorder="0" applyProtection="0"/>
  </cellStyleXfs>
  <cellXfs count="218">
    <xf numFmtId="0" fontId="0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3" fontId="4" fillId="5" borderId="11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5" fillId="5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3" fontId="5" fillId="5" borderId="1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49" fontId="8" fillId="0" borderId="23" xfId="0" applyNumberFormat="1" applyFont="1" applyBorder="1" applyAlignment="1">
      <alignment horizontal="right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4" fillId="5" borderId="9" xfId="0" applyNumberFormat="1" applyFont="1" applyFill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3" fontId="4" fillId="5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49" fontId="26" fillId="9" borderId="9" xfId="0" applyNumberFormat="1" applyFont="1" applyFill="1" applyBorder="1" applyAlignment="1">
      <alignment horizontal="center" vertical="center" wrapText="1"/>
    </xf>
    <xf numFmtId="0" fontId="26" fillId="9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30" fillId="10" borderId="9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3" fontId="4" fillId="4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6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4" fillId="0" borderId="40" xfId="0" applyFont="1" applyBorder="1"/>
    <xf numFmtId="0" fontId="4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7" fillId="0" borderId="40" xfId="0" applyFont="1" applyBorder="1"/>
    <xf numFmtId="0" fontId="7" fillId="0" borderId="6" xfId="0" applyFont="1" applyBorder="1" applyAlignment="1">
      <alignment horizontal="center" vertical="center" wrapText="1"/>
    </xf>
    <xf numFmtId="3" fontId="4" fillId="0" borderId="40" xfId="0" applyNumberFormat="1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0" xfId="0" applyNumberFormat="1" applyFont="1" applyBorder="1" applyAlignment="1">
      <alignment horizontal="center"/>
    </xf>
    <xf numFmtId="0" fontId="23" fillId="0" borderId="40" xfId="0" applyFont="1" applyBorder="1"/>
    <xf numFmtId="0" fontId="23" fillId="0" borderId="40" xfId="0" applyFont="1" applyBorder="1" applyAlignment="1">
      <alignment horizontal="center" vertical="center"/>
    </xf>
    <xf numFmtId="0" fontId="0" fillId="0" borderId="40" xfId="0" applyFont="1" applyBorder="1" applyAlignment="1"/>
    <xf numFmtId="0" fontId="0" fillId="0" borderId="40" xfId="0" applyFont="1" applyBorder="1"/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horizontal="center" vertical="center"/>
      <protection locked="0"/>
    </xf>
    <xf numFmtId="0" fontId="25" fillId="9" borderId="40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/>
    </xf>
    <xf numFmtId="0" fontId="27" fillId="2" borderId="40" xfId="0" applyFont="1" applyFill="1" applyBorder="1" applyAlignment="1">
      <alignment horizontal="center" vertical="center"/>
    </xf>
    <xf numFmtId="0" fontId="27" fillId="12" borderId="40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29" fillId="0" borderId="40" xfId="0" applyFont="1" applyBorder="1" applyAlignment="1">
      <alignment horizontal="center" vertical="center"/>
    </xf>
    <xf numFmtId="0" fontId="30" fillId="10" borderId="40" xfId="0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40" xfId="0" applyFont="1" applyBorder="1" applyProtection="1">
      <protection locked="0"/>
    </xf>
    <xf numFmtId="0" fontId="29" fillId="0" borderId="40" xfId="0" applyFont="1" applyBorder="1"/>
    <xf numFmtId="164" fontId="4" fillId="0" borderId="9" xfId="1" applyFont="1" applyBorder="1" applyAlignment="1" applyProtection="1">
      <alignment horizontal="center" vertical="center" wrapText="1"/>
      <protection locked="0"/>
    </xf>
    <xf numFmtId="0" fontId="35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/>
    </xf>
    <xf numFmtId="0" fontId="0" fillId="0" borderId="40" xfId="0" applyFont="1" applyBorder="1" applyAlignment="1"/>
    <xf numFmtId="0" fontId="5" fillId="2" borderId="23" xfId="0" applyFont="1" applyFill="1" applyBorder="1" applyAlignment="1" applyProtection="1">
      <alignment horizontal="center" wrapText="1"/>
      <protection locked="0"/>
    </xf>
    <xf numFmtId="0" fontId="2" fillId="0" borderId="23" xfId="0" applyFont="1" applyBorder="1" applyProtection="1">
      <protection locked="0"/>
    </xf>
    <xf numFmtId="49" fontId="6" fillId="3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11" xfId="0" applyFont="1" applyBorder="1"/>
    <xf numFmtId="0" fontId="4" fillId="0" borderId="21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right"/>
    </xf>
    <xf numFmtId="0" fontId="5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right"/>
    </xf>
    <xf numFmtId="0" fontId="0" fillId="0" borderId="0" xfId="0" applyFont="1" applyAlignment="1"/>
    <xf numFmtId="0" fontId="3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5" fillId="7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49" fontId="5" fillId="3" borderId="8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10" xfId="0" applyFont="1" applyBorder="1"/>
    <xf numFmtId="49" fontId="4" fillId="3" borderId="6" xfId="0" applyNumberFormat="1" applyFont="1" applyFill="1" applyBorder="1" applyAlignment="1">
      <alignment horizontal="center" vertical="center" wrapText="1"/>
    </xf>
    <xf numFmtId="3" fontId="10" fillId="0" borderId="40" xfId="0" applyNumberFormat="1" applyFont="1" applyBorder="1" applyAlignment="1">
      <alignment horizontal="center"/>
    </xf>
    <xf numFmtId="0" fontId="36" fillId="0" borderId="46" xfId="0" applyNumberFormat="1" applyFont="1" applyFill="1" applyBorder="1" applyAlignment="1" applyProtection="1">
      <alignment horizontal="center" vertical="center" wrapText="1"/>
    </xf>
    <xf numFmtId="0" fontId="36" fillId="0" borderId="42" xfId="0" applyNumberFormat="1" applyFont="1" applyFill="1" applyBorder="1" applyAlignment="1" applyProtection="1">
      <alignment horizontal="center" vertical="center" wrapText="1"/>
    </xf>
    <xf numFmtId="0" fontId="37" fillId="0" borderId="42" xfId="0" applyNumberFormat="1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Protection="1">
      <protection locked="0"/>
    </xf>
    <xf numFmtId="0" fontId="0" fillId="0" borderId="40" xfId="0" applyFont="1" applyBorder="1" applyAlignment="1" applyProtection="1">
      <protection locked="0"/>
    </xf>
    <xf numFmtId="0" fontId="2" fillId="0" borderId="12" xfId="0" applyFont="1" applyBorder="1" applyProtection="1">
      <protection locked="0"/>
    </xf>
    <xf numFmtId="0" fontId="8" fillId="0" borderId="40" xfId="0" applyFont="1" applyBorder="1" applyAlignment="1">
      <alignment horizontal="right"/>
    </xf>
    <xf numFmtId="14" fontId="4" fillId="0" borderId="40" xfId="0" applyNumberFormat="1" applyFont="1" applyBorder="1" applyAlignment="1" applyProtection="1">
      <alignment horizontal="center" vertical="top" wrapText="1"/>
      <protection locked="0"/>
    </xf>
    <xf numFmtId="49" fontId="8" fillId="3" borderId="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wrapText="1"/>
    </xf>
    <xf numFmtId="0" fontId="2" fillId="0" borderId="14" xfId="0" applyFont="1" applyBorder="1"/>
    <xf numFmtId="49" fontId="5" fillId="0" borderId="14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4" xfId="0" applyFont="1" applyBorder="1"/>
    <xf numFmtId="49" fontId="5" fillId="3" borderId="29" xfId="0" applyNumberFormat="1" applyFont="1" applyFill="1" applyBorder="1" applyAlignment="1">
      <alignment horizontal="center" vertical="center"/>
    </xf>
    <xf numFmtId="0" fontId="2" fillId="0" borderId="30" xfId="0" applyFont="1" applyBorder="1"/>
    <xf numFmtId="0" fontId="2" fillId="0" borderId="31" xfId="0" applyFont="1" applyBorder="1"/>
    <xf numFmtId="49" fontId="5" fillId="3" borderId="28" xfId="0" applyNumberFormat="1" applyFont="1" applyFill="1" applyBorder="1" applyAlignment="1">
      <alignment horizontal="left" vertical="center" wrapText="1"/>
    </xf>
    <xf numFmtId="0" fontId="2" fillId="0" borderId="32" xfId="0" applyFont="1" applyBorder="1"/>
    <xf numFmtId="49" fontId="15" fillId="3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5" fillId="3" borderId="2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1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4" fillId="5" borderId="25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6" fillId="0" borderId="40" xfId="0" applyFont="1" applyBorder="1" applyAlignment="1">
      <alignment horizontal="center" vertical="center"/>
    </xf>
    <xf numFmtId="0" fontId="35" fillId="0" borderId="43" xfId="0" applyFont="1" applyBorder="1" applyAlignment="1" applyProtection="1">
      <alignment vertical="top" wrapText="1"/>
      <protection locked="0"/>
    </xf>
    <xf numFmtId="0" fontId="35" fillId="0" borderId="44" xfId="0" applyFont="1" applyBorder="1" applyAlignment="1" applyProtection="1">
      <alignment vertical="top" wrapText="1"/>
      <protection locked="0"/>
    </xf>
    <xf numFmtId="0" fontId="35" fillId="0" borderId="45" xfId="0" applyFont="1" applyBorder="1" applyAlignment="1" applyProtection="1">
      <alignment vertical="top" wrapText="1"/>
      <protection locked="0"/>
    </xf>
    <xf numFmtId="49" fontId="11" fillId="3" borderId="29" xfId="0" applyNumberFormat="1" applyFont="1" applyFill="1" applyBorder="1" applyAlignment="1">
      <alignment horizontal="center" vertical="center"/>
    </xf>
    <xf numFmtId="49" fontId="11" fillId="3" borderId="29" xfId="0" applyNumberFormat="1" applyFont="1" applyFill="1" applyBorder="1" applyAlignment="1">
      <alignment horizontal="center" vertical="center" wrapText="1"/>
    </xf>
    <xf numFmtId="0" fontId="35" fillId="13" borderId="43" xfId="0" applyFont="1" applyFill="1" applyBorder="1" applyAlignment="1" applyProtection="1">
      <alignment vertical="top" wrapText="1"/>
      <protection locked="0"/>
    </xf>
    <xf numFmtId="0" fontId="35" fillId="13" borderId="44" xfId="0" applyFont="1" applyFill="1" applyBorder="1" applyAlignment="1" applyProtection="1">
      <alignment vertical="top" wrapText="1"/>
      <protection locked="0"/>
    </xf>
    <xf numFmtId="0" fontId="35" fillId="13" borderId="45" xfId="0" applyFont="1" applyFill="1" applyBorder="1" applyAlignment="1" applyProtection="1">
      <alignment vertical="top" wrapText="1"/>
      <protection locked="0"/>
    </xf>
    <xf numFmtId="49" fontId="11" fillId="3" borderId="28" xfId="0" applyNumberFormat="1" applyFont="1" applyFill="1" applyBorder="1" applyAlignment="1">
      <alignment horizontal="left" vertical="center" wrapText="1"/>
    </xf>
    <xf numFmtId="49" fontId="21" fillId="3" borderId="17" xfId="0" applyNumberFormat="1" applyFont="1" applyFill="1" applyBorder="1" applyAlignment="1">
      <alignment horizontal="center" vertical="center" wrapText="1"/>
    </xf>
    <xf numFmtId="0" fontId="35" fillId="0" borderId="43" xfId="0" applyFont="1" applyBorder="1" applyAlignment="1" applyProtection="1">
      <alignment horizontal="left" vertical="top" wrapText="1"/>
      <protection locked="0"/>
    </xf>
    <xf numFmtId="0" fontId="35" fillId="0" borderId="44" xfId="0" applyFont="1" applyBorder="1" applyAlignment="1" applyProtection="1">
      <alignment horizontal="left" vertical="top" wrapText="1"/>
      <protection locked="0"/>
    </xf>
    <xf numFmtId="0" fontId="35" fillId="0" borderId="45" xfId="0" applyFont="1" applyBorder="1" applyAlignment="1" applyProtection="1">
      <alignment horizontal="left" vertical="top" wrapText="1"/>
      <protection locked="0"/>
    </xf>
    <xf numFmtId="0" fontId="35" fillId="13" borderId="43" xfId="0" applyFont="1" applyFill="1" applyBorder="1" applyAlignment="1" applyProtection="1">
      <alignment horizontal="left" vertical="top" wrapText="1"/>
      <protection locked="0"/>
    </xf>
    <xf numFmtId="0" fontId="35" fillId="13" borderId="44" xfId="0" applyFont="1" applyFill="1" applyBorder="1" applyAlignment="1" applyProtection="1">
      <alignment horizontal="left" vertical="top" wrapText="1"/>
      <protection locked="0"/>
    </xf>
    <xf numFmtId="0" fontId="35" fillId="13" borderId="4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center" vertical="center" wrapText="1"/>
    </xf>
    <xf numFmtId="0" fontId="2" fillId="0" borderId="38" xfId="0" applyFont="1" applyBorder="1"/>
    <xf numFmtId="0" fontId="5" fillId="2" borderId="28" xfId="0" applyFont="1" applyFill="1" applyBorder="1" applyAlignment="1">
      <alignment horizontal="center" vertical="center"/>
    </xf>
    <xf numFmtId="0" fontId="2" fillId="0" borderId="40" xfId="0" applyFont="1" applyBorder="1"/>
    <xf numFmtId="0" fontId="5" fillId="0" borderId="0" xfId="0" applyFont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/>
    </xf>
    <xf numFmtId="49" fontId="26" fillId="9" borderId="41" xfId="0" applyNumberFormat="1" applyFont="1" applyFill="1" applyBorder="1" applyAlignment="1">
      <alignment horizontal="center" vertical="center" wrapText="1"/>
    </xf>
    <xf numFmtId="0" fontId="25" fillId="9" borderId="40" xfId="0" applyFont="1" applyFill="1" applyBorder="1" applyAlignment="1">
      <alignment horizontal="center" vertical="center"/>
    </xf>
    <xf numFmtId="0" fontId="25" fillId="11" borderId="40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0" fontId="31" fillId="9" borderId="29" xfId="0" applyFont="1" applyFill="1" applyBorder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5"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FFC7CE"/>
          <bgColor rgb="FFFFC7CE"/>
        </patternFill>
      </fill>
    </dxf>
    <dxf>
      <font>
        <color rgb="FFFFFFFF"/>
      </font>
      <fill>
        <patternFill patternType="solid">
          <fgColor rgb="FFFF0000"/>
          <bgColor rgb="FFFF0000"/>
        </patternFill>
      </fill>
    </dxf>
    <dxf>
      <font>
        <color rgb="FFFFFFFF"/>
      </font>
      <fill>
        <patternFill patternType="solid">
          <fgColor rgb="FF00B050"/>
          <bgColor rgb="FF00B050"/>
        </patternFill>
      </fill>
    </dxf>
    <dxf>
      <font>
        <color rgb="FFFFFFFF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5</xdr:col>
      <xdr:colOff>47530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38100"/>
          <a:ext cx="412423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107156</xdr:rowOff>
    </xdr:from>
    <xdr:to>
      <xdr:col>2</xdr:col>
      <xdr:colOff>3478315</xdr:colOff>
      <xdr:row>2</xdr:row>
      <xdr:rowOff>623779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531" y="107156"/>
          <a:ext cx="4121253" cy="969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vel\fam\EJERCICIO%202021\ANEXO%206\finales\concentrado%201er%20trim%202021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vel\fam\EJERCICIO%202021\ANEXO%206\Segundo%20trimestre\concentrado%202do%20trim%202021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vel\fam\EJERCICIO%202021\ANEXO%206\Primer%20trimestre\concentrado%201er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vel\fam\EJERCICIO%202021\ANEXO%206\finales\concentrado%203er%20trim%202021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"/>
      <sheetName val="ATENGUILLO"/>
      <sheetName val="bolaños"/>
      <sheetName val="mezquitic"/>
      <sheetName val="santa maria"/>
      <sheetName val="San Miguel"/>
      <sheetName val="Tapalpa"/>
      <sheetName val="La Huerta"/>
      <sheetName val="Ayutla"/>
      <sheetName val="Cuautitlan"/>
      <sheetName val="Villa P"/>
      <sheetName val="Autlán"/>
      <sheetName val="Guachinango"/>
      <sheetName val="Hostotipaquillo"/>
      <sheetName val="Cuquio"/>
      <sheetName val="Tlajomulco"/>
    </sheetNames>
    <sheetDataSet>
      <sheetData sheetId="0"/>
      <sheetData sheetId="1">
        <row r="17">
          <cell r="G17">
            <v>4</v>
          </cell>
        </row>
        <row r="18">
          <cell r="G18">
            <v>62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2">
        <row r="17">
          <cell r="G17">
            <v>0</v>
          </cell>
        </row>
        <row r="18">
          <cell r="G18">
            <v>15</v>
          </cell>
        </row>
        <row r="20">
          <cell r="G20">
            <v>1</v>
          </cell>
        </row>
        <row r="21">
          <cell r="G21">
            <v>1</v>
          </cell>
        </row>
        <row r="22">
          <cell r="G22">
            <v>0</v>
          </cell>
        </row>
      </sheetData>
      <sheetData sheetId="3">
        <row r="17">
          <cell r="G17">
            <v>0</v>
          </cell>
        </row>
        <row r="20">
          <cell r="G20">
            <v>0</v>
          </cell>
        </row>
        <row r="21">
          <cell r="G21">
            <v>0</v>
          </cell>
        </row>
      </sheetData>
      <sheetData sheetId="4">
        <row r="17">
          <cell r="G17">
            <v>1</v>
          </cell>
        </row>
        <row r="18">
          <cell r="G18">
            <v>25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5">
        <row r="17">
          <cell r="G17">
            <v>6</v>
          </cell>
        </row>
        <row r="18">
          <cell r="G18">
            <v>22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6">
        <row r="17">
          <cell r="G17">
            <v>3</v>
          </cell>
        </row>
        <row r="18">
          <cell r="G18">
            <v>176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7">
        <row r="17">
          <cell r="G17">
            <v>14</v>
          </cell>
        </row>
        <row r="18">
          <cell r="G18">
            <v>33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1</v>
          </cell>
        </row>
      </sheetData>
      <sheetData sheetId="8">
        <row r="17">
          <cell r="G17">
            <v>4</v>
          </cell>
        </row>
        <row r="18">
          <cell r="G18">
            <v>52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9">
        <row r="17">
          <cell r="G17">
            <v>7</v>
          </cell>
        </row>
        <row r="18">
          <cell r="G18">
            <v>49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10">
        <row r="18">
          <cell r="G18">
            <v>11</v>
          </cell>
        </row>
        <row r="21">
          <cell r="G21">
            <v>1</v>
          </cell>
        </row>
      </sheetData>
      <sheetData sheetId="11">
        <row r="17">
          <cell r="G17">
            <v>0</v>
          </cell>
        </row>
        <row r="18">
          <cell r="G18">
            <v>42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12">
        <row r="17">
          <cell r="G17">
            <v>3</v>
          </cell>
        </row>
        <row r="18">
          <cell r="G18">
            <v>32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13">
        <row r="17">
          <cell r="G17">
            <v>3</v>
          </cell>
        </row>
        <row r="18">
          <cell r="G18">
            <v>207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  <sheetData sheetId="14">
        <row r="17">
          <cell r="G17">
            <v>8</v>
          </cell>
        </row>
        <row r="18">
          <cell r="G18">
            <v>131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3</v>
          </cell>
        </row>
      </sheetData>
      <sheetData sheetId="15">
        <row r="17">
          <cell r="G17">
            <v>0</v>
          </cell>
        </row>
        <row r="18">
          <cell r="G18">
            <v>0</v>
          </cell>
        </row>
        <row r="20">
          <cell r="G20">
            <v>0</v>
          </cell>
        </row>
        <row r="21">
          <cell r="G21">
            <v>0</v>
          </cell>
        </row>
        <row r="22">
          <cell r="G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"/>
      <sheetName val="ATENGUILLO"/>
      <sheetName val="bolaños"/>
      <sheetName val="mezquitic"/>
      <sheetName val="santa maria"/>
      <sheetName val="San Miguel"/>
      <sheetName val="Tapalpa"/>
      <sheetName val="La Huerta"/>
      <sheetName val="Ayutla"/>
      <sheetName val="Cuautitlan"/>
      <sheetName val="Villa P"/>
      <sheetName val="Autlán"/>
      <sheetName val="Guachinango"/>
      <sheetName val="Hostotipaquillo"/>
      <sheetName val="Cuquio"/>
      <sheetName val="Tlajomulco"/>
    </sheetNames>
    <sheetDataSet>
      <sheetData sheetId="0"/>
      <sheetData sheetId="1">
        <row r="27">
          <cell r="G27">
            <v>2</v>
          </cell>
        </row>
        <row r="28">
          <cell r="G28">
            <v>2</v>
          </cell>
        </row>
        <row r="29">
          <cell r="G29">
            <v>2</v>
          </cell>
        </row>
      </sheetData>
      <sheetData sheetId="2">
        <row r="27">
          <cell r="G27">
            <v>2</v>
          </cell>
        </row>
        <row r="28">
          <cell r="G28">
            <v>2</v>
          </cell>
        </row>
        <row r="29">
          <cell r="G29">
            <v>11</v>
          </cell>
        </row>
      </sheetData>
      <sheetData sheetId="3">
        <row r="27">
          <cell r="G27">
            <v>1</v>
          </cell>
        </row>
        <row r="28">
          <cell r="G28">
            <v>1</v>
          </cell>
        </row>
        <row r="29">
          <cell r="G29">
            <v>1</v>
          </cell>
        </row>
      </sheetData>
      <sheetData sheetId="4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5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6">
        <row r="27">
          <cell r="G27">
            <v>1</v>
          </cell>
        </row>
        <row r="28">
          <cell r="G28">
            <v>0</v>
          </cell>
        </row>
        <row r="29">
          <cell r="G29">
            <v>9</v>
          </cell>
        </row>
      </sheetData>
      <sheetData sheetId="7">
        <row r="27">
          <cell r="G27">
            <v>2</v>
          </cell>
        </row>
        <row r="28">
          <cell r="G28">
            <v>1</v>
          </cell>
        </row>
        <row r="29">
          <cell r="G29">
            <v>12</v>
          </cell>
        </row>
      </sheetData>
      <sheetData sheetId="8">
        <row r="27">
          <cell r="G27">
            <v>3</v>
          </cell>
        </row>
        <row r="28">
          <cell r="G28">
            <v>3</v>
          </cell>
        </row>
        <row r="29">
          <cell r="G29">
            <v>3</v>
          </cell>
        </row>
      </sheetData>
      <sheetData sheetId="9">
        <row r="27">
          <cell r="G27">
            <v>1</v>
          </cell>
        </row>
        <row r="28">
          <cell r="G28">
            <v>1</v>
          </cell>
        </row>
        <row r="29">
          <cell r="G29">
            <v>2</v>
          </cell>
        </row>
      </sheetData>
      <sheetData sheetId="10">
        <row r="27">
          <cell r="G27">
            <v>1</v>
          </cell>
        </row>
        <row r="28">
          <cell r="G28">
            <v>1</v>
          </cell>
        </row>
        <row r="29">
          <cell r="G29">
            <v>2</v>
          </cell>
        </row>
      </sheetData>
      <sheetData sheetId="11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12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13"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</sheetData>
      <sheetData sheetId="14">
        <row r="27">
          <cell r="G27">
            <v>2</v>
          </cell>
        </row>
        <row r="28">
          <cell r="G28">
            <v>1</v>
          </cell>
        </row>
        <row r="29">
          <cell r="G29">
            <v>50</v>
          </cell>
        </row>
      </sheetData>
      <sheetData sheetId="15">
        <row r="27">
          <cell r="G27">
            <v>1</v>
          </cell>
        </row>
        <row r="28">
          <cell r="G28">
            <v>1</v>
          </cell>
        </row>
        <row r="29">
          <cell r="G29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"/>
      <sheetName val="ATENGUILLO"/>
      <sheetName val="bolaños"/>
      <sheetName val="mezquitic"/>
      <sheetName val="santa maria"/>
      <sheetName val="San Miguel"/>
      <sheetName val="Tapalpa"/>
      <sheetName val="La Huerta"/>
      <sheetName val="Ayutla"/>
      <sheetName val="Cuautitlan"/>
      <sheetName val="Villa P"/>
      <sheetName val="Autlán"/>
      <sheetName val="Guachinango"/>
      <sheetName val="Hostotipaquillo"/>
      <sheetName val="Cuquio"/>
      <sheetName val="Tlajomulco"/>
    </sheetNames>
    <sheetDataSet>
      <sheetData sheetId="0"/>
      <sheetData sheetId="1">
        <row r="34">
          <cell r="G34">
            <v>10</v>
          </cell>
        </row>
        <row r="35">
          <cell r="G35">
            <v>5</v>
          </cell>
        </row>
        <row r="36">
          <cell r="G36">
            <v>10</v>
          </cell>
        </row>
        <row r="41">
          <cell r="G41">
            <v>31</v>
          </cell>
        </row>
        <row r="42">
          <cell r="G42">
            <v>19</v>
          </cell>
        </row>
        <row r="43">
          <cell r="G43">
            <v>2</v>
          </cell>
        </row>
        <row r="44">
          <cell r="G44">
            <v>21</v>
          </cell>
        </row>
        <row r="49">
          <cell r="G49">
            <v>67</v>
          </cell>
        </row>
        <row r="50">
          <cell r="G50">
            <v>55</v>
          </cell>
        </row>
        <row r="51">
          <cell r="G51">
            <v>1</v>
          </cell>
        </row>
        <row r="52">
          <cell r="G52">
            <v>21</v>
          </cell>
        </row>
        <row r="57">
          <cell r="G57">
            <v>30</v>
          </cell>
        </row>
        <row r="58">
          <cell r="G58">
            <v>8</v>
          </cell>
        </row>
        <row r="59">
          <cell r="G59">
            <v>5</v>
          </cell>
        </row>
        <row r="60">
          <cell r="G60">
            <v>10</v>
          </cell>
        </row>
      </sheetData>
      <sheetData sheetId="2">
        <row r="34">
          <cell r="G34">
            <v>10</v>
          </cell>
        </row>
        <row r="35">
          <cell r="G35">
            <v>1</v>
          </cell>
        </row>
        <row r="36">
          <cell r="G36">
            <v>11</v>
          </cell>
        </row>
        <row r="41">
          <cell r="G41">
            <v>12</v>
          </cell>
        </row>
        <row r="42">
          <cell r="G42">
            <v>9</v>
          </cell>
        </row>
        <row r="43">
          <cell r="G43">
            <v>0</v>
          </cell>
        </row>
        <row r="44">
          <cell r="G44">
            <v>45</v>
          </cell>
        </row>
        <row r="49">
          <cell r="G49">
            <v>15</v>
          </cell>
        </row>
        <row r="50">
          <cell r="G50">
            <v>10</v>
          </cell>
        </row>
        <row r="51">
          <cell r="G51">
            <v>0</v>
          </cell>
        </row>
        <row r="52">
          <cell r="G52">
            <v>45</v>
          </cell>
        </row>
        <row r="57">
          <cell r="G57">
            <v>3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45</v>
          </cell>
        </row>
      </sheetData>
      <sheetData sheetId="3">
        <row r="34">
          <cell r="G34">
            <v>6</v>
          </cell>
        </row>
        <row r="35">
          <cell r="G35">
            <v>3</v>
          </cell>
        </row>
        <row r="36">
          <cell r="G36">
            <v>6</v>
          </cell>
        </row>
        <row r="41">
          <cell r="G41">
            <v>39</v>
          </cell>
        </row>
        <row r="42">
          <cell r="G42">
            <v>5</v>
          </cell>
        </row>
        <row r="43">
          <cell r="G43">
            <v>1</v>
          </cell>
        </row>
        <row r="44">
          <cell r="G44">
            <v>22</v>
          </cell>
        </row>
        <row r="49">
          <cell r="G49">
            <v>39</v>
          </cell>
        </row>
        <row r="50">
          <cell r="G50">
            <v>15</v>
          </cell>
        </row>
        <row r="51">
          <cell r="G51">
            <v>1</v>
          </cell>
        </row>
        <row r="52">
          <cell r="G52">
            <v>21</v>
          </cell>
        </row>
        <row r="57">
          <cell r="G57">
            <v>23</v>
          </cell>
        </row>
        <row r="58">
          <cell r="G58">
            <v>13</v>
          </cell>
        </row>
        <row r="59">
          <cell r="G59">
            <v>0</v>
          </cell>
        </row>
        <row r="60">
          <cell r="G60">
            <v>20</v>
          </cell>
        </row>
      </sheetData>
      <sheetData sheetId="4">
        <row r="34">
          <cell r="G34">
            <v>1</v>
          </cell>
        </row>
        <row r="35">
          <cell r="G35">
            <v>2</v>
          </cell>
        </row>
        <row r="36">
          <cell r="G36">
            <v>4</v>
          </cell>
        </row>
        <row r="41">
          <cell r="G41">
            <v>2</v>
          </cell>
        </row>
        <row r="42">
          <cell r="G42">
            <v>2</v>
          </cell>
        </row>
        <row r="43">
          <cell r="G43">
            <v>0</v>
          </cell>
        </row>
        <row r="44">
          <cell r="G44">
            <v>0</v>
          </cell>
        </row>
        <row r="49">
          <cell r="G49">
            <v>11</v>
          </cell>
        </row>
        <row r="50">
          <cell r="G50">
            <v>9</v>
          </cell>
        </row>
        <row r="51">
          <cell r="G51">
            <v>2</v>
          </cell>
        </row>
        <row r="52">
          <cell r="G52">
            <v>71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</sheetData>
      <sheetData sheetId="5">
        <row r="34">
          <cell r="G34">
            <v>0</v>
          </cell>
        </row>
        <row r="35">
          <cell r="G35">
            <v>0</v>
          </cell>
        </row>
        <row r="36">
          <cell r="G36">
            <v>14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15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37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2</v>
          </cell>
        </row>
        <row r="60">
          <cell r="G60">
            <v>15</v>
          </cell>
        </row>
      </sheetData>
      <sheetData sheetId="6">
        <row r="34">
          <cell r="G34">
            <v>9</v>
          </cell>
        </row>
        <row r="35">
          <cell r="G35">
            <v>2</v>
          </cell>
        </row>
        <row r="36">
          <cell r="G36">
            <v>8</v>
          </cell>
        </row>
        <row r="41">
          <cell r="G41">
            <v>28</v>
          </cell>
        </row>
        <row r="42">
          <cell r="G42">
            <v>18</v>
          </cell>
        </row>
        <row r="43">
          <cell r="G43">
            <v>0</v>
          </cell>
        </row>
        <row r="44">
          <cell r="G44">
            <v>50</v>
          </cell>
        </row>
        <row r="49">
          <cell r="G49">
            <v>28</v>
          </cell>
        </row>
        <row r="50">
          <cell r="G50">
            <v>23</v>
          </cell>
        </row>
        <row r="51">
          <cell r="G51">
            <v>0</v>
          </cell>
        </row>
        <row r="52">
          <cell r="G52">
            <v>50</v>
          </cell>
        </row>
        <row r="57">
          <cell r="G57">
            <v>15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50</v>
          </cell>
        </row>
      </sheetData>
      <sheetData sheetId="7">
        <row r="34">
          <cell r="G34">
            <v>1</v>
          </cell>
        </row>
        <row r="35">
          <cell r="G35">
            <v>1</v>
          </cell>
        </row>
        <row r="36">
          <cell r="G36">
            <v>12</v>
          </cell>
        </row>
        <row r="41">
          <cell r="G41">
            <v>4</v>
          </cell>
        </row>
        <row r="42">
          <cell r="G42">
            <v>3</v>
          </cell>
        </row>
        <row r="43">
          <cell r="G43">
            <v>0</v>
          </cell>
        </row>
        <row r="44">
          <cell r="G44">
            <v>54</v>
          </cell>
        </row>
        <row r="49">
          <cell r="G49">
            <v>6</v>
          </cell>
        </row>
        <row r="50">
          <cell r="G50">
            <v>5</v>
          </cell>
        </row>
        <row r="51">
          <cell r="G51">
            <v>0</v>
          </cell>
        </row>
        <row r="52">
          <cell r="G52">
            <v>54</v>
          </cell>
        </row>
        <row r="57">
          <cell r="G57">
            <v>1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54</v>
          </cell>
        </row>
      </sheetData>
      <sheetData sheetId="8">
        <row r="34">
          <cell r="G34">
            <v>14</v>
          </cell>
        </row>
        <row r="35">
          <cell r="G35">
            <v>4</v>
          </cell>
        </row>
        <row r="36">
          <cell r="G36">
            <v>18</v>
          </cell>
        </row>
        <row r="41">
          <cell r="G41">
            <v>6</v>
          </cell>
        </row>
        <row r="42">
          <cell r="G42">
            <v>1</v>
          </cell>
        </row>
        <row r="43">
          <cell r="G43">
            <v>0</v>
          </cell>
        </row>
        <row r="44">
          <cell r="G44">
            <v>45</v>
          </cell>
        </row>
        <row r="49">
          <cell r="G49">
            <v>30</v>
          </cell>
        </row>
        <row r="50">
          <cell r="G50">
            <v>19</v>
          </cell>
        </row>
        <row r="51">
          <cell r="G51">
            <v>2</v>
          </cell>
        </row>
        <row r="52">
          <cell r="G52">
            <v>36</v>
          </cell>
        </row>
        <row r="57">
          <cell r="G57">
            <v>7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36</v>
          </cell>
        </row>
      </sheetData>
      <sheetData sheetId="9">
        <row r="34">
          <cell r="G34">
            <v>2</v>
          </cell>
        </row>
        <row r="35">
          <cell r="G35">
            <v>0</v>
          </cell>
        </row>
        <row r="36">
          <cell r="G36">
            <v>0</v>
          </cell>
        </row>
        <row r="41">
          <cell r="G41">
            <v>4</v>
          </cell>
        </row>
        <row r="42">
          <cell r="G42">
            <v>2</v>
          </cell>
        </row>
        <row r="43">
          <cell r="G43">
            <v>0</v>
          </cell>
        </row>
        <row r="44">
          <cell r="G44">
            <v>9</v>
          </cell>
        </row>
        <row r="49">
          <cell r="G49">
            <v>0</v>
          </cell>
        </row>
        <row r="50">
          <cell r="G50">
            <v>2</v>
          </cell>
        </row>
        <row r="51">
          <cell r="G51">
            <v>0</v>
          </cell>
        </row>
        <row r="52">
          <cell r="G52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</sheetData>
      <sheetData sheetId="10">
        <row r="34">
          <cell r="G34">
            <v>3</v>
          </cell>
        </row>
        <row r="35">
          <cell r="G35">
            <v>1</v>
          </cell>
        </row>
        <row r="36">
          <cell r="G36">
            <v>3</v>
          </cell>
        </row>
        <row r="41">
          <cell r="G41">
            <v>42</v>
          </cell>
        </row>
        <row r="42">
          <cell r="G42">
            <v>37</v>
          </cell>
        </row>
        <row r="43">
          <cell r="G43">
            <v>1</v>
          </cell>
        </row>
        <row r="44">
          <cell r="G44">
            <v>22</v>
          </cell>
        </row>
        <row r="49">
          <cell r="G49">
            <v>58</v>
          </cell>
        </row>
        <row r="50">
          <cell r="G50">
            <v>35</v>
          </cell>
        </row>
        <row r="51">
          <cell r="G51">
            <v>1</v>
          </cell>
        </row>
        <row r="52">
          <cell r="G52">
            <v>19</v>
          </cell>
        </row>
        <row r="57">
          <cell r="G57">
            <v>10</v>
          </cell>
        </row>
        <row r="58">
          <cell r="G58">
            <v>0</v>
          </cell>
        </row>
        <row r="59">
          <cell r="G59">
            <v>1</v>
          </cell>
        </row>
        <row r="60">
          <cell r="G60">
            <v>27</v>
          </cell>
        </row>
      </sheetData>
      <sheetData sheetId="11">
        <row r="34">
          <cell r="G34">
            <v>4</v>
          </cell>
        </row>
        <row r="35">
          <cell r="G35">
            <v>4</v>
          </cell>
        </row>
        <row r="36">
          <cell r="G36">
            <v>4</v>
          </cell>
        </row>
        <row r="41">
          <cell r="G41">
            <v>94</v>
          </cell>
        </row>
        <row r="42">
          <cell r="G42">
            <v>48</v>
          </cell>
        </row>
        <row r="43">
          <cell r="G43">
            <v>5</v>
          </cell>
        </row>
        <row r="44">
          <cell r="G44">
            <v>34</v>
          </cell>
        </row>
        <row r="49">
          <cell r="G49">
            <v>93</v>
          </cell>
        </row>
        <row r="50">
          <cell r="G50">
            <v>61</v>
          </cell>
        </row>
        <row r="51">
          <cell r="G51">
            <v>6</v>
          </cell>
        </row>
        <row r="52">
          <cell r="G52">
            <v>34</v>
          </cell>
        </row>
        <row r="57">
          <cell r="G57">
            <v>94</v>
          </cell>
        </row>
        <row r="58">
          <cell r="G58">
            <v>20</v>
          </cell>
        </row>
        <row r="59">
          <cell r="G59">
            <v>0</v>
          </cell>
        </row>
        <row r="60">
          <cell r="G60">
            <v>34</v>
          </cell>
        </row>
      </sheetData>
      <sheetData sheetId="12">
        <row r="34">
          <cell r="G34">
            <v>19</v>
          </cell>
        </row>
        <row r="35">
          <cell r="G35">
            <v>8</v>
          </cell>
        </row>
        <row r="36">
          <cell r="G36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2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3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</sheetData>
      <sheetData sheetId="13">
        <row r="34">
          <cell r="G34">
            <v>6</v>
          </cell>
        </row>
        <row r="35">
          <cell r="G35">
            <v>0</v>
          </cell>
        </row>
        <row r="36">
          <cell r="G36">
            <v>0</v>
          </cell>
        </row>
        <row r="41">
          <cell r="G41">
            <v>28</v>
          </cell>
        </row>
        <row r="42">
          <cell r="G42">
            <v>28</v>
          </cell>
        </row>
        <row r="43">
          <cell r="G43">
            <v>0</v>
          </cell>
        </row>
        <row r="44">
          <cell r="G44">
            <v>0</v>
          </cell>
        </row>
        <row r="49">
          <cell r="G49">
            <v>40</v>
          </cell>
        </row>
        <row r="50">
          <cell r="G50">
            <v>40</v>
          </cell>
        </row>
        <row r="51">
          <cell r="G51">
            <v>0</v>
          </cell>
        </row>
        <row r="52">
          <cell r="G52">
            <v>0</v>
          </cell>
        </row>
        <row r="57">
          <cell r="G57">
            <v>87</v>
          </cell>
        </row>
        <row r="58">
          <cell r="G58">
            <v>40</v>
          </cell>
        </row>
        <row r="59">
          <cell r="G59">
            <v>0</v>
          </cell>
        </row>
        <row r="60">
          <cell r="G60">
            <v>0</v>
          </cell>
        </row>
      </sheetData>
      <sheetData sheetId="14">
        <row r="34">
          <cell r="G34">
            <v>25</v>
          </cell>
        </row>
        <row r="35">
          <cell r="G35">
            <v>1</v>
          </cell>
        </row>
        <row r="36">
          <cell r="G36">
            <v>50</v>
          </cell>
        </row>
        <row r="41">
          <cell r="G41">
            <v>25</v>
          </cell>
        </row>
        <row r="42">
          <cell r="G42">
            <v>12</v>
          </cell>
        </row>
        <row r="43">
          <cell r="G43">
            <v>1</v>
          </cell>
        </row>
        <row r="44">
          <cell r="G44">
            <v>10</v>
          </cell>
        </row>
        <row r="49">
          <cell r="G49">
            <v>68</v>
          </cell>
        </row>
        <row r="50">
          <cell r="G50">
            <v>57</v>
          </cell>
        </row>
        <row r="51">
          <cell r="G51">
            <v>1</v>
          </cell>
        </row>
        <row r="52">
          <cell r="G52">
            <v>60</v>
          </cell>
        </row>
        <row r="57">
          <cell r="G57">
            <v>21</v>
          </cell>
        </row>
        <row r="58">
          <cell r="G58">
            <v>12</v>
          </cell>
        </row>
        <row r="59">
          <cell r="G59">
            <v>3</v>
          </cell>
        </row>
        <row r="60">
          <cell r="G60">
            <v>80</v>
          </cell>
        </row>
      </sheetData>
      <sheetData sheetId="15"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tal"/>
      <sheetName val="ATENGUILLO"/>
      <sheetName val="bolaños"/>
      <sheetName val="mezquitic"/>
      <sheetName val="santa maria"/>
      <sheetName val="San Miguel"/>
      <sheetName val="Tapalpa"/>
      <sheetName val="La Huerta"/>
      <sheetName val="Ayutla"/>
      <sheetName val="Cuautitlan"/>
      <sheetName val="Villa P"/>
      <sheetName val="Autlán"/>
      <sheetName val="Guachinango"/>
      <sheetName val="Hostotipaquillo"/>
      <sheetName val="Cuquio"/>
      <sheetName val="Tlajomulco"/>
    </sheetNames>
    <sheetDataSet>
      <sheetData sheetId="0" refreshError="1"/>
      <sheetData sheetId="1">
        <row r="57">
          <cell r="M57">
            <v>32</v>
          </cell>
        </row>
        <row r="58">
          <cell r="M58">
            <v>8</v>
          </cell>
        </row>
        <row r="59">
          <cell r="M59">
            <v>0</v>
          </cell>
        </row>
        <row r="60">
          <cell r="M60">
            <v>8</v>
          </cell>
        </row>
      </sheetData>
      <sheetData sheetId="2">
        <row r="56">
          <cell r="M56" t="str">
            <v>Numerador (N)</v>
          </cell>
        </row>
        <row r="57">
          <cell r="M57">
            <v>3</v>
          </cell>
        </row>
      </sheetData>
      <sheetData sheetId="3">
        <row r="57">
          <cell r="M57">
            <v>29</v>
          </cell>
        </row>
        <row r="58">
          <cell r="M58">
            <v>9</v>
          </cell>
        </row>
        <row r="59">
          <cell r="M59">
            <v>0</v>
          </cell>
        </row>
        <row r="60">
          <cell r="M60">
            <v>7</v>
          </cell>
        </row>
      </sheetData>
      <sheetData sheetId="4"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</sheetData>
      <sheetData sheetId="5"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1</v>
          </cell>
        </row>
      </sheetData>
      <sheetData sheetId="6">
        <row r="57">
          <cell r="M57">
            <v>15</v>
          </cell>
        </row>
        <row r="58">
          <cell r="M58">
            <v>1</v>
          </cell>
        </row>
        <row r="59">
          <cell r="M59">
            <v>0</v>
          </cell>
        </row>
        <row r="60">
          <cell r="M60">
            <v>35</v>
          </cell>
        </row>
      </sheetData>
      <sheetData sheetId="7">
        <row r="57">
          <cell r="M57">
            <v>1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62</v>
          </cell>
        </row>
      </sheetData>
      <sheetData sheetId="8">
        <row r="57">
          <cell r="M57">
            <v>7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20</v>
          </cell>
        </row>
      </sheetData>
      <sheetData sheetId="9">
        <row r="57">
          <cell r="M57">
            <v>37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15</v>
          </cell>
        </row>
      </sheetData>
      <sheetData sheetId="10">
        <row r="57">
          <cell r="M57">
            <v>10</v>
          </cell>
        </row>
        <row r="58">
          <cell r="M58">
            <v>2</v>
          </cell>
        </row>
        <row r="59">
          <cell r="M59">
            <v>0</v>
          </cell>
        </row>
        <row r="60">
          <cell r="M60">
            <v>39</v>
          </cell>
        </row>
      </sheetData>
      <sheetData sheetId="11">
        <row r="57">
          <cell r="M57">
            <v>93</v>
          </cell>
        </row>
        <row r="58">
          <cell r="M58">
            <v>17</v>
          </cell>
        </row>
        <row r="59">
          <cell r="M59">
            <v>0</v>
          </cell>
        </row>
        <row r="60">
          <cell r="M60">
            <v>120</v>
          </cell>
        </row>
      </sheetData>
      <sheetData sheetId="12">
        <row r="57">
          <cell r="M57">
            <v>29</v>
          </cell>
        </row>
      </sheetData>
      <sheetData sheetId="13">
        <row r="57">
          <cell r="M57">
            <v>87</v>
          </cell>
        </row>
        <row r="58">
          <cell r="M58">
            <v>40</v>
          </cell>
        </row>
        <row r="59">
          <cell r="M59">
            <v>0</v>
          </cell>
        </row>
        <row r="60">
          <cell r="M60">
            <v>0</v>
          </cell>
        </row>
      </sheetData>
      <sheetData sheetId="14">
        <row r="57">
          <cell r="M57">
            <v>11</v>
          </cell>
        </row>
        <row r="58">
          <cell r="M58">
            <v>6</v>
          </cell>
        </row>
        <row r="59">
          <cell r="M59">
            <v>0</v>
          </cell>
        </row>
        <row r="60">
          <cell r="M60">
            <v>320</v>
          </cell>
        </row>
      </sheetData>
      <sheetData sheetId="15">
        <row r="115">
          <cell r="M115">
            <v>19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0"/>
  <sheetViews>
    <sheetView showGridLines="0" tabSelected="1" workbookViewId="0">
      <selection activeCell="O8" sqref="O8"/>
    </sheetView>
  </sheetViews>
  <sheetFormatPr baseColWidth="10" defaultColWidth="14.42578125" defaultRowHeight="15" customHeight="1" x14ac:dyDescent="0.25"/>
  <cols>
    <col min="1" max="1" width="14.28515625" customWidth="1"/>
    <col min="2" max="3" width="13.85546875" customWidth="1"/>
    <col min="4" max="4" width="17.42578125" customWidth="1"/>
    <col min="5" max="5" width="1.85546875" customWidth="1"/>
    <col min="6" max="6" width="15.85546875" customWidth="1"/>
    <col min="7" max="7" width="1.28515625" customWidth="1"/>
    <col min="8" max="9" width="13.85546875" customWidth="1"/>
    <col min="10" max="14" width="13.7109375" customWidth="1"/>
  </cols>
  <sheetData>
    <row r="1" spans="1:14" ht="17.25" customHeight="1" x14ac:dyDescent="0.35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17.25" customHeight="1" x14ac:dyDescent="0.35">
      <c r="A2" s="132" t="s">
        <v>173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7.25" customHeight="1" x14ac:dyDescent="0.25">
      <c r="A3" s="134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7.25" customHeight="1" x14ac:dyDescent="0.25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1.25" customHeight="1" x14ac:dyDescent="0.25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38.25" customHeight="1" x14ac:dyDescent="0.35">
      <c r="A6" s="135" t="s">
        <v>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14.25" customHeight="1" x14ac:dyDescent="0.35">
      <c r="A7" s="4"/>
      <c r="B7" s="83"/>
      <c r="C7" s="84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8" x14ac:dyDescent="0.35">
      <c r="A8" s="136" t="s">
        <v>172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7.5" customHeight="1" x14ac:dyDescent="0.3">
      <c r="A9" s="6"/>
      <c r="B9" s="85"/>
      <c r="C9" s="86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ht="13.5" customHeight="1" x14ac:dyDescent="0.3">
      <c r="A10" s="117" t="s">
        <v>1</v>
      </c>
      <c r="B10" s="118"/>
      <c r="C10" s="119" t="s">
        <v>178</v>
      </c>
      <c r="D10" s="120"/>
      <c r="E10" s="120"/>
      <c r="F10" s="85"/>
      <c r="G10" s="85"/>
      <c r="H10" s="121" t="s">
        <v>2</v>
      </c>
      <c r="I10" s="121" t="s">
        <v>3</v>
      </c>
      <c r="J10" s="121" t="s">
        <v>4</v>
      </c>
      <c r="K10" s="121" t="s">
        <v>5</v>
      </c>
      <c r="L10" s="121" t="s">
        <v>6</v>
      </c>
      <c r="M10" s="121" t="s">
        <v>7</v>
      </c>
      <c r="N10" s="121" t="s">
        <v>8</v>
      </c>
    </row>
    <row r="11" spans="1:14" ht="15.75" x14ac:dyDescent="0.3">
      <c r="A11" s="117" t="s">
        <v>9</v>
      </c>
      <c r="B11" s="118"/>
      <c r="C11" s="143" t="s">
        <v>237</v>
      </c>
      <c r="D11" s="144"/>
      <c r="E11" s="144"/>
      <c r="F11" s="85"/>
      <c r="G11" s="85"/>
      <c r="H11" s="122"/>
      <c r="I11" s="122"/>
      <c r="J11" s="122"/>
      <c r="K11" s="122"/>
      <c r="L11" s="122"/>
      <c r="M11" s="122"/>
      <c r="N11" s="122"/>
    </row>
    <row r="12" spans="1:14" ht="15.75" x14ac:dyDescent="0.3">
      <c r="A12" s="9"/>
      <c r="B12" s="85"/>
      <c r="C12" s="86"/>
      <c r="D12" s="87"/>
      <c r="E12" s="85"/>
      <c r="F12" s="85"/>
      <c r="G12" s="85"/>
      <c r="H12" s="122"/>
      <c r="I12" s="122"/>
      <c r="J12" s="122"/>
      <c r="K12" s="122"/>
      <c r="L12" s="122"/>
      <c r="M12" s="122"/>
      <c r="N12" s="122"/>
    </row>
    <row r="13" spans="1:14" ht="13.5" customHeight="1" x14ac:dyDescent="0.3">
      <c r="A13" s="145" t="s">
        <v>10</v>
      </c>
      <c r="B13" s="146"/>
      <c r="C13" s="146"/>
      <c r="D13" s="147"/>
      <c r="E13" s="88"/>
      <c r="F13" s="148" t="s">
        <v>11</v>
      </c>
      <c r="G13" s="11"/>
      <c r="H13" s="122"/>
      <c r="I13" s="122"/>
      <c r="J13" s="122"/>
      <c r="K13" s="122"/>
      <c r="L13" s="122"/>
      <c r="M13" s="122"/>
      <c r="N13" s="122"/>
    </row>
    <row r="14" spans="1:14" ht="30" x14ac:dyDescent="0.3">
      <c r="A14" s="12" t="s">
        <v>12</v>
      </c>
      <c r="B14" s="12" t="s">
        <v>13</v>
      </c>
      <c r="C14" s="12" t="s">
        <v>14</v>
      </c>
      <c r="D14" s="13" t="s">
        <v>15</v>
      </c>
      <c r="E14" s="88"/>
      <c r="F14" s="122"/>
      <c r="G14" s="89"/>
      <c r="H14" s="122"/>
      <c r="I14" s="123"/>
      <c r="J14" s="123"/>
      <c r="K14" s="123"/>
      <c r="L14" s="123"/>
      <c r="M14" s="123"/>
      <c r="N14" s="123"/>
    </row>
    <row r="15" spans="1:14" ht="15.75" x14ac:dyDescent="0.3">
      <c r="A15" s="9"/>
      <c r="B15" s="85"/>
      <c r="C15" s="86"/>
      <c r="D15" s="14"/>
      <c r="E15" s="15"/>
      <c r="F15" s="16"/>
      <c r="G15" s="17"/>
      <c r="H15" s="16"/>
      <c r="I15" s="85"/>
      <c r="J15" s="85"/>
      <c r="K15" s="85"/>
      <c r="L15" s="85"/>
      <c r="M15" s="85"/>
      <c r="N15" s="85"/>
    </row>
    <row r="16" spans="1:14" ht="15.75" x14ac:dyDescent="0.3">
      <c r="A16" s="73">
        <v>632</v>
      </c>
      <c r="B16" s="18" t="s">
        <v>16</v>
      </c>
      <c r="C16" s="75">
        <v>644</v>
      </c>
      <c r="D16" s="19">
        <f t="shared" ref="D16:D33" si="0">A16+C16</f>
        <v>1276</v>
      </c>
      <c r="E16" s="90"/>
      <c r="F16" s="20" t="s">
        <v>17</v>
      </c>
      <c r="G16" s="91"/>
      <c r="H16" s="77">
        <v>3157</v>
      </c>
      <c r="I16" s="77">
        <v>1025</v>
      </c>
      <c r="J16" s="77">
        <v>2028</v>
      </c>
      <c r="K16" s="77">
        <v>1916</v>
      </c>
      <c r="L16" s="77">
        <v>22697</v>
      </c>
      <c r="M16" s="77">
        <v>2374</v>
      </c>
      <c r="N16" s="77">
        <v>0</v>
      </c>
    </row>
    <row r="17" spans="1:14" ht="15.75" x14ac:dyDescent="0.3">
      <c r="A17" s="74">
        <v>375</v>
      </c>
      <c r="B17" s="18" t="s">
        <v>18</v>
      </c>
      <c r="C17" s="76">
        <v>437</v>
      </c>
      <c r="D17" s="19">
        <f t="shared" si="0"/>
        <v>812</v>
      </c>
      <c r="E17" s="90"/>
      <c r="F17" s="21" t="s">
        <v>19</v>
      </c>
      <c r="G17" s="17"/>
      <c r="H17" s="78">
        <v>1695</v>
      </c>
      <c r="I17" s="79">
        <v>753</v>
      </c>
      <c r="J17" s="79">
        <v>1819</v>
      </c>
      <c r="K17" s="79">
        <v>1023</v>
      </c>
      <c r="L17" s="79">
        <v>37242</v>
      </c>
      <c r="M17" s="79">
        <v>1405</v>
      </c>
      <c r="N17" s="79">
        <v>0</v>
      </c>
    </row>
    <row r="18" spans="1:14" ht="15.75" x14ac:dyDescent="0.3">
      <c r="A18" s="73">
        <v>735</v>
      </c>
      <c r="B18" s="18" t="s">
        <v>20</v>
      </c>
      <c r="C18" s="75">
        <v>786</v>
      </c>
      <c r="D18" s="19">
        <f t="shared" si="0"/>
        <v>1521</v>
      </c>
      <c r="E18" s="85"/>
      <c r="F18" s="21" t="s">
        <v>21</v>
      </c>
      <c r="G18" s="17"/>
      <c r="H18" s="80">
        <v>3106</v>
      </c>
      <c r="I18" s="80">
        <v>937</v>
      </c>
      <c r="J18" s="77">
        <v>2087</v>
      </c>
      <c r="K18" s="77">
        <v>1104</v>
      </c>
      <c r="L18" s="77">
        <v>35308</v>
      </c>
      <c r="M18" s="77">
        <v>1313</v>
      </c>
      <c r="N18" s="77">
        <v>0</v>
      </c>
    </row>
    <row r="19" spans="1:14" ht="15.75" x14ac:dyDescent="0.3">
      <c r="A19" s="74">
        <v>412</v>
      </c>
      <c r="B19" s="18" t="s">
        <v>22</v>
      </c>
      <c r="C19" s="76">
        <v>580</v>
      </c>
      <c r="D19" s="19">
        <f t="shared" si="0"/>
        <v>992</v>
      </c>
      <c r="E19" s="85"/>
      <c r="F19" s="21" t="s">
        <v>23</v>
      </c>
      <c r="G19" s="17"/>
      <c r="H19" s="78"/>
      <c r="I19" s="79"/>
      <c r="J19" s="79"/>
      <c r="K19" s="79"/>
      <c r="L19" s="79"/>
      <c r="M19" s="79"/>
      <c r="N19" s="79"/>
    </row>
    <row r="20" spans="1:14" ht="15.75" x14ac:dyDescent="0.3">
      <c r="A20" s="73">
        <v>407</v>
      </c>
      <c r="B20" s="18" t="s">
        <v>24</v>
      </c>
      <c r="C20" s="75">
        <v>602</v>
      </c>
      <c r="D20" s="19">
        <f t="shared" si="0"/>
        <v>1009</v>
      </c>
      <c r="E20" s="85"/>
      <c r="F20" s="22" t="s">
        <v>25</v>
      </c>
      <c r="G20" s="92"/>
      <c r="H20" s="93"/>
      <c r="I20" s="93"/>
      <c r="J20" s="93"/>
      <c r="K20" s="93"/>
      <c r="L20" s="93"/>
      <c r="M20" s="93"/>
      <c r="N20" s="93"/>
    </row>
    <row r="21" spans="1:14" ht="15.75" customHeight="1" x14ac:dyDescent="0.3">
      <c r="A21" s="74">
        <v>1325</v>
      </c>
      <c r="B21" s="18" t="s">
        <v>26</v>
      </c>
      <c r="C21" s="76">
        <v>1377</v>
      </c>
      <c r="D21" s="19">
        <f t="shared" si="0"/>
        <v>2702</v>
      </c>
      <c r="E21" s="85"/>
      <c r="F21" s="85"/>
      <c r="G21" s="85"/>
      <c r="H21" s="149"/>
      <c r="I21" s="118"/>
      <c r="J21" s="149"/>
      <c r="K21" s="118"/>
      <c r="L21" s="149"/>
      <c r="M21" s="118"/>
      <c r="N21" s="85"/>
    </row>
    <row r="22" spans="1:14" ht="15" customHeight="1" x14ac:dyDescent="0.3">
      <c r="A22" s="73">
        <v>601</v>
      </c>
      <c r="B22" s="18" t="s">
        <v>27</v>
      </c>
      <c r="C22" s="75">
        <v>725</v>
      </c>
      <c r="D22" s="19">
        <f t="shared" si="0"/>
        <v>1326</v>
      </c>
      <c r="E22" s="85"/>
      <c r="F22" s="159" t="s">
        <v>28</v>
      </c>
      <c r="G22" s="146"/>
      <c r="H22" s="146"/>
      <c r="I22" s="146"/>
      <c r="J22" s="146"/>
      <c r="K22" s="146"/>
      <c r="L22" s="146"/>
      <c r="M22" s="146"/>
      <c r="N22" s="147"/>
    </row>
    <row r="23" spans="1:14" ht="13.5" customHeight="1" x14ac:dyDescent="0.3">
      <c r="A23" s="74">
        <v>608</v>
      </c>
      <c r="B23" s="18" t="s">
        <v>29</v>
      </c>
      <c r="C23" s="76">
        <v>762</v>
      </c>
      <c r="D23" s="19">
        <f t="shared" si="0"/>
        <v>1370</v>
      </c>
      <c r="E23" s="85"/>
      <c r="F23" s="150" t="s">
        <v>234</v>
      </c>
      <c r="G23" s="150"/>
      <c r="H23" s="153" t="s">
        <v>238</v>
      </c>
      <c r="I23" s="138"/>
      <c r="J23" s="138"/>
      <c r="K23" s="138"/>
      <c r="L23" s="138"/>
      <c r="M23" s="138"/>
      <c r="N23" s="139"/>
    </row>
    <row r="24" spans="1:14" ht="17.25" customHeight="1" x14ac:dyDescent="0.3">
      <c r="A24" s="73">
        <v>594</v>
      </c>
      <c r="B24" s="18" t="s">
        <v>30</v>
      </c>
      <c r="C24" s="75">
        <v>859</v>
      </c>
      <c r="D24" s="19">
        <f t="shared" si="0"/>
        <v>1453</v>
      </c>
      <c r="E24" s="85"/>
      <c r="F24" s="151"/>
      <c r="G24" s="151"/>
      <c r="H24" s="154"/>
      <c r="I24" s="155"/>
      <c r="J24" s="155"/>
      <c r="K24" s="155"/>
      <c r="L24" s="155"/>
      <c r="M24" s="155"/>
      <c r="N24" s="156"/>
    </row>
    <row r="25" spans="1:14" ht="16.5" customHeight="1" x14ac:dyDescent="0.3">
      <c r="A25" s="74">
        <v>703</v>
      </c>
      <c r="B25" s="18" t="s">
        <v>31</v>
      </c>
      <c r="C25" s="76">
        <v>899</v>
      </c>
      <c r="D25" s="19">
        <f t="shared" si="0"/>
        <v>1602</v>
      </c>
      <c r="E25" s="85"/>
      <c r="F25" s="151"/>
      <c r="G25" s="151"/>
      <c r="H25" s="140"/>
      <c r="I25" s="141"/>
      <c r="J25" s="141"/>
      <c r="K25" s="141"/>
      <c r="L25" s="141"/>
      <c r="M25" s="141"/>
      <c r="N25" s="142"/>
    </row>
    <row r="26" spans="1:14" ht="13.5" customHeight="1" x14ac:dyDescent="0.3">
      <c r="A26" s="73">
        <v>772</v>
      </c>
      <c r="B26" s="18" t="s">
        <v>32</v>
      </c>
      <c r="C26" s="75">
        <v>889</v>
      </c>
      <c r="D26" s="19">
        <f t="shared" si="0"/>
        <v>1661</v>
      </c>
      <c r="E26" s="85"/>
      <c r="F26" s="151" t="s">
        <v>33</v>
      </c>
      <c r="G26" s="151"/>
      <c r="H26" s="153" t="s">
        <v>238</v>
      </c>
      <c r="I26" s="138"/>
      <c r="J26" s="138"/>
      <c r="K26" s="138"/>
      <c r="L26" s="138"/>
      <c r="M26" s="138"/>
      <c r="N26" s="139"/>
    </row>
    <row r="27" spans="1:14" ht="15.75" customHeight="1" x14ac:dyDescent="0.3">
      <c r="A27" s="74">
        <v>1335</v>
      </c>
      <c r="B27" s="18" t="s">
        <v>34</v>
      </c>
      <c r="C27" s="76">
        <v>1298</v>
      </c>
      <c r="D27" s="19">
        <f t="shared" si="0"/>
        <v>2633</v>
      </c>
      <c r="E27" s="85"/>
      <c r="F27" s="151"/>
      <c r="G27" s="151"/>
      <c r="H27" s="154"/>
      <c r="I27" s="155"/>
      <c r="J27" s="155"/>
      <c r="K27" s="155"/>
      <c r="L27" s="155"/>
      <c r="M27" s="155"/>
      <c r="N27" s="156"/>
    </row>
    <row r="28" spans="1:14" ht="15.75" customHeight="1" x14ac:dyDescent="0.3">
      <c r="A28" s="73">
        <v>980</v>
      </c>
      <c r="B28" s="18" t="s">
        <v>35</v>
      </c>
      <c r="C28" s="75">
        <v>900</v>
      </c>
      <c r="D28" s="19">
        <f t="shared" si="0"/>
        <v>1880</v>
      </c>
      <c r="E28" s="85"/>
      <c r="F28" s="151"/>
      <c r="G28" s="151"/>
      <c r="H28" s="140"/>
      <c r="I28" s="141"/>
      <c r="J28" s="141"/>
      <c r="K28" s="141"/>
      <c r="L28" s="141"/>
      <c r="M28" s="141"/>
      <c r="N28" s="142"/>
    </row>
    <row r="29" spans="1:14" ht="19.5" customHeight="1" x14ac:dyDescent="0.3">
      <c r="A29" s="74">
        <v>1098</v>
      </c>
      <c r="B29" s="18" t="s">
        <v>36</v>
      </c>
      <c r="C29" s="76">
        <v>1135</v>
      </c>
      <c r="D29" s="19">
        <f t="shared" si="0"/>
        <v>2233</v>
      </c>
      <c r="E29" s="90"/>
      <c r="F29" s="151" t="s">
        <v>235</v>
      </c>
      <c r="G29" s="151"/>
      <c r="H29" s="153" t="s">
        <v>238</v>
      </c>
      <c r="I29" s="138"/>
      <c r="J29" s="138"/>
      <c r="K29" s="138"/>
      <c r="L29" s="138"/>
      <c r="M29" s="138"/>
      <c r="N29" s="139"/>
    </row>
    <row r="30" spans="1:14" ht="19.5" customHeight="1" x14ac:dyDescent="0.3">
      <c r="A30" s="73">
        <v>752</v>
      </c>
      <c r="B30" s="18" t="s">
        <v>37</v>
      </c>
      <c r="C30" s="75">
        <v>706</v>
      </c>
      <c r="D30" s="19">
        <f t="shared" si="0"/>
        <v>1458</v>
      </c>
      <c r="E30" s="90"/>
      <c r="F30" s="151"/>
      <c r="G30" s="151"/>
      <c r="H30" s="154"/>
      <c r="I30" s="155"/>
      <c r="J30" s="155"/>
      <c r="K30" s="155"/>
      <c r="L30" s="155"/>
      <c r="M30" s="155"/>
      <c r="N30" s="156"/>
    </row>
    <row r="31" spans="1:14" ht="19.5" customHeight="1" x14ac:dyDescent="0.3">
      <c r="A31" s="74">
        <v>297</v>
      </c>
      <c r="B31" s="18" t="s">
        <v>38</v>
      </c>
      <c r="C31" s="76">
        <v>268</v>
      </c>
      <c r="D31" s="19">
        <f t="shared" si="0"/>
        <v>565</v>
      </c>
      <c r="E31" s="90"/>
      <c r="F31" s="151"/>
      <c r="G31" s="151"/>
      <c r="H31" s="140"/>
      <c r="I31" s="141"/>
      <c r="J31" s="141"/>
      <c r="K31" s="141"/>
      <c r="L31" s="141"/>
      <c r="M31" s="141"/>
      <c r="N31" s="142"/>
    </row>
    <row r="32" spans="1:14" ht="15" customHeight="1" x14ac:dyDescent="0.3">
      <c r="A32" s="73">
        <v>184</v>
      </c>
      <c r="B32" s="18" t="s">
        <v>39</v>
      </c>
      <c r="C32" s="75">
        <v>174</v>
      </c>
      <c r="D32" s="19">
        <f t="shared" si="0"/>
        <v>358</v>
      </c>
      <c r="E32" s="90"/>
      <c r="F32" s="157" t="s">
        <v>40</v>
      </c>
      <c r="G32" s="118"/>
      <c r="H32" s="118"/>
      <c r="I32" s="118"/>
      <c r="J32" s="118"/>
      <c r="K32" s="158">
        <v>44473</v>
      </c>
      <c r="L32" s="155"/>
      <c r="M32" s="155"/>
      <c r="N32" s="155"/>
    </row>
    <row r="33" spans="1:14" ht="30" customHeight="1" x14ac:dyDescent="0.3">
      <c r="A33" s="23">
        <f>SUM(A16:A32)</f>
        <v>11810</v>
      </c>
      <c r="B33" s="24" t="s">
        <v>25</v>
      </c>
      <c r="C33" s="23">
        <f>SUM(C16:C32)</f>
        <v>13041</v>
      </c>
      <c r="D33" s="25">
        <f t="shared" si="0"/>
        <v>24851</v>
      </c>
      <c r="E33" s="85"/>
      <c r="F33" s="152" t="s">
        <v>236</v>
      </c>
      <c r="G33" s="137"/>
      <c r="H33" s="138"/>
      <c r="I33" s="138"/>
      <c r="J33" s="138"/>
      <c r="K33" s="138"/>
      <c r="L33" s="138"/>
      <c r="M33" s="138"/>
      <c r="N33" s="139"/>
    </row>
    <row r="34" spans="1:14" ht="15.75" customHeight="1" x14ac:dyDescent="0.3">
      <c r="A34" s="6"/>
      <c r="B34" s="85"/>
      <c r="C34" s="86"/>
      <c r="D34" s="85"/>
      <c r="E34" s="94"/>
      <c r="F34" s="152"/>
      <c r="G34" s="140"/>
      <c r="H34" s="141"/>
      <c r="I34" s="141"/>
      <c r="J34" s="141"/>
      <c r="K34" s="141"/>
      <c r="L34" s="141"/>
      <c r="M34" s="141"/>
      <c r="N34" s="142"/>
    </row>
    <row r="35" spans="1:14" ht="15.75" customHeight="1" x14ac:dyDescent="0.3">
      <c r="A35" s="127" t="s">
        <v>41</v>
      </c>
      <c r="B35" s="118"/>
      <c r="C35" s="128">
        <v>24851</v>
      </c>
      <c r="D35" s="129"/>
      <c r="E35" s="94"/>
      <c r="F35" s="85"/>
      <c r="G35" s="85"/>
      <c r="H35" s="85"/>
      <c r="I35" s="85"/>
      <c r="J35" s="85"/>
      <c r="K35" s="85"/>
      <c r="L35" s="85"/>
      <c r="M35" s="85"/>
      <c r="N35" s="85"/>
    </row>
    <row r="36" spans="1:14" ht="15.75" customHeight="1" x14ac:dyDescent="0.3">
      <c r="A36" s="9"/>
      <c r="B36" s="27"/>
      <c r="C36" s="28"/>
      <c r="D36" s="26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5.75" customHeight="1" x14ac:dyDescent="0.3">
      <c r="A37" s="9"/>
      <c r="B37" s="27"/>
      <c r="C37" s="28"/>
      <c r="D37" s="26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5.75" customHeight="1" x14ac:dyDescent="0.3">
      <c r="A38" s="124" t="s">
        <v>239</v>
      </c>
      <c r="B38" s="125"/>
      <c r="C38" s="125"/>
      <c r="D38" s="125"/>
      <c r="E38" s="7"/>
      <c r="F38" s="7"/>
      <c r="G38" s="7"/>
      <c r="H38" s="126" t="s">
        <v>240</v>
      </c>
      <c r="I38" s="125"/>
      <c r="J38" s="125"/>
      <c r="K38" s="125"/>
      <c r="L38" s="125"/>
      <c r="M38" s="125"/>
      <c r="N38" s="125"/>
    </row>
    <row r="39" spans="1:14" ht="13.5" customHeight="1" x14ac:dyDescent="0.3">
      <c r="A39" s="160" t="s">
        <v>243</v>
      </c>
      <c r="B39" s="161"/>
      <c r="C39" s="161"/>
      <c r="D39" s="161"/>
      <c r="E39" s="7"/>
      <c r="F39" s="7"/>
      <c r="G39" s="7"/>
      <c r="H39" s="162" t="s">
        <v>242</v>
      </c>
      <c r="I39" s="161"/>
      <c r="J39" s="161"/>
      <c r="K39" s="161"/>
      <c r="L39" s="161"/>
      <c r="M39" s="161"/>
      <c r="N39" s="161"/>
    </row>
    <row r="40" spans="1:14" ht="15.75" customHeight="1" x14ac:dyDescent="0.3">
      <c r="A40" s="163" t="s">
        <v>42</v>
      </c>
      <c r="B40" s="133"/>
      <c r="C40" s="133"/>
      <c r="D40" s="133"/>
      <c r="E40" s="7"/>
      <c r="F40" s="7"/>
      <c r="G40" s="7"/>
      <c r="H40" s="164" t="s">
        <v>43</v>
      </c>
      <c r="I40" s="133"/>
      <c r="J40" s="133"/>
      <c r="K40" s="133"/>
      <c r="L40" s="133"/>
      <c r="M40" s="133"/>
      <c r="N40" s="133"/>
    </row>
    <row r="41" spans="1:14" ht="15.75" customHeight="1" x14ac:dyDescent="0.3">
      <c r="A41" s="6"/>
      <c r="B41" s="10"/>
      <c r="C41" s="8"/>
      <c r="D41" s="10"/>
      <c r="E41" s="7"/>
      <c r="F41" s="7"/>
      <c r="G41" s="7"/>
      <c r="H41" s="10"/>
      <c r="I41" s="10"/>
      <c r="J41" s="10"/>
      <c r="K41" s="10"/>
      <c r="L41" s="10"/>
      <c r="M41" s="10"/>
      <c r="N41" s="10"/>
    </row>
    <row r="42" spans="1:14" ht="15.75" customHeight="1" x14ac:dyDescent="0.3">
      <c r="A42" s="6"/>
      <c r="B42" s="10"/>
      <c r="C42" s="8"/>
      <c r="D42" s="10"/>
      <c r="E42" s="7"/>
      <c r="F42" s="7"/>
      <c r="G42" s="7"/>
      <c r="H42" s="10"/>
      <c r="I42" s="10"/>
      <c r="J42" s="10"/>
      <c r="K42" s="10"/>
      <c r="L42" s="10"/>
      <c r="M42" s="10"/>
      <c r="N42" s="10"/>
    </row>
    <row r="43" spans="1:14" ht="15" customHeight="1" x14ac:dyDescent="0.25">
      <c r="A43" s="165" t="s">
        <v>241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</row>
    <row r="44" spans="1:14" ht="15.75" customHeight="1" x14ac:dyDescent="0.2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ht="15.75" customHeight="1" x14ac:dyDescent="0.2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</row>
    <row r="46" spans="1:14" ht="15.75" customHeight="1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</row>
    <row r="47" spans="1:14" ht="15.75" customHeight="1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</row>
    <row r="48" spans="1:14" ht="15.75" customHeight="1" x14ac:dyDescent="0.2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</row>
    <row r="49" spans="1:14" ht="15.75" customHeight="1" x14ac:dyDescent="0.3">
      <c r="A49" s="8"/>
      <c r="B49" s="7"/>
      <c r="C49" s="8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ht="12.75" customHeight="1" x14ac:dyDescent="0.3">
      <c r="A50" s="8"/>
      <c r="B50" s="7"/>
      <c r="C50" s="8"/>
      <c r="D50" s="7"/>
      <c r="E50" s="7"/>
      <c r="F50" s="7"/>
      <c r="G50" s="7"/>
      <c r="H50" s="7"/>
      <c r="I50" s="7"/>
      <c r="J50" s="7"/>
      <c r="K50" s="7"/>
      <c r="L50" s="7"/>
      <c r="M50" s="7"/>
      <c r="N50" s="29"/>
    </row>
    <row r="51" spans="1:14" ht="15.75" customHeight="1" x14ac:dyDescent="0.3">
      <c r="A51" s="8"/>
      <c r="B51" s="7"/>
      <c r="C51" s="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5.75" customHeight="1" x14ac:dyDescent="0.3">
      <c r="A52" s="8"/>
      <c r="B52" s="7"/>
      <c r="C52" s="8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5.75" customHeight="1" x14ac:dyDescent="0.3">
      <c r="A53" s="8"/>
      <c r="B53" s="7"/>
      <c r="C53" s="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ht="15.75" customHeight="1" x14ac:dyDescent="0.3">
      <c r="A54" s="8"/>
      <c r="B54" s="7"/>
      <c r="C54" s="8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customHeight="1" x14ac:dyDescent="0.3">
      <c r="A55" s="8"/>
      <c r="B55" s="7"/>
      <c r="C55" s="8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ht="15.75" customHeight="1" x14ac:dyDescent="0.3">
      <c r="A56" s="8"/>
      <c r="B56" s="7"/>
      <c r="C56" s="8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5.75" customHeight="1" x14ac:dyDescent="0.3">
      <c r="A57" s="8"/>
      <c r="B57" s="7"/>
      <c r="C57" s="8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</row>
    <row r="58" spans="1:14" ht="15.75" customHeight="1" x14ac:dyDescent="0.3">
      <c r="A58" s="8"/>
      <c r="B58" s="7"/>
      <c r="C58" s="8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spans="1:14" ht="15.75" customHeight="1" x14ac:dyDescent="0.3">
      <c r="A59" s="8"/>
      <c r="B59" s="7"/>
      <c r="C59" s="8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spans="1:14" ht="15.75" customHeight="1" x14ac:dyDescent="0.3">
      <c r="A60" s="8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.75" customHeight="1" x14ac:dyDescent="0.3">
      <c r="A61" s="8"/>
      <c r="B61" s="7"/>
      <c r="C61" s="8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5.75" customHeight="1" x14ac:dyDescent="0.3">
      <c r="A62" s="8"/>
      <c r="B62" s="7"/>
      <c r="C62" s="8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.75" customHeight="1" x14ac:dyDescent="0.3">
      <c r="A63" s="8"/>
      <c r="B63" s="7"/>
      <c r="C63" s="8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5.75" customHeight="1" x14ac:dyDescent="0.3">
      <c r="A64" s="8"/>
      <c r="B64" s="7"/>
      <c r="C64" s="8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5.75" customHeight="1" x14ac:dyDescent="0.3">
      <c r="A65" s="8"/>
      <c r="B65" s="7"/>
      <c r="C65" s="8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5.75" customHeight="1" x14ac:dyDescent="0.3">
      <c r="A66" s="8"/>
      <c r="B66" s="7"/>
      <c r="C66" s="8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5.75" customHeight="1" x14ac:dyDescent="0.3">
      <c r="A67" s="8"/>
      <c r="B67" s="7"/>
      <c r="C67" s="8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5.75" customHeight="1" x14ac:dyDescent="0.3">
      <c r="A68" s="8"/>
      <c r="B68" s="7"/>
      <c r="C68" s="8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5.75" customHeight="1" x14ac:dyDescent="0.3">
      <c r="A69" s="8"/>
      <c r="B69" s="7"/>
      <c r="C69" s="8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5.75" customHeight="1" x14ac:dyDescent="0.3">
      <c r="A70" s="8"/>
      <c r="B70" s="7"/>
      <c r="C70" s="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5.75" customHeight="1" x14ac:dyDescent="0.3">
      <c r="A71" s="8"/>
      <c r="B71" s="7"/>
      <c r="C71" s="8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5.75" customHeight="1" x14ac:dyDescent="0.3">
      <c r="A72" s="8"/>
      <c r="B72" s="7"/>
      <c r="C72" s="8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5.75" customHeight="1" x14ac:dyDescent="0.3">
      <c r="A73" s="8"/>
      <c r="B73" s="7"/>
      <c r="C73" s="8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5.75" customHeight="1" x14ac:dyDescent="0.3">
      <c r="A74" s="8"/>
      <c r="B74" s="7"/>
      <c r="C74" s="8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5.75" customHeight="1" x14ac:dyDescent="0.3">
      <c r="A75" s="8"/>
      <c r="B75" s="7"/>
      <c r="C75" s="8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5.75" customHeight="1" x14ac:dyDescent="0.3">
      <c r="A76" s="8"/>
      <c r="B76" s="7"/>
      <c r="C76" s="8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5.75" customHeight="1" x14ac:dyDescent="0.3">
      <c r="A77" s="8"/>
      <c r="B77" s="7"/>
      <c r="C77" s="8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5.75" customHeight="1" x14ac:dyDescent="0.3">
      <c r="A78" s="8"/>
      <c r="B78" s="7"/>
      <c r="C78" s="8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5.75" customHeight="1" x14ac:dyDescent="0.3">
      <c r="A79" s="8"/>
      <c r="B79" s="7"/>
      <c r="C79" s="8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5.75" customHeight="1" x14ac:dyDescent="0.3">
      <c r="A80" s="8"/>
      <c r="B80" s="7"/>
      <c r="C80" s="8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5.75" customHeight="1" x14ac:dyDescent="0.3">
      <c r="A81" s="8"/>
      <c r="B81" s="7"/>
      <c r="C81" s="8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5.75" customHeight="1" x14ac:dyDescent="0.3">
      <c r="A82" s="8"/>
      <c r="B82" s="7"/>
      <c r="C82" s="8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5.75" customHeight="1" x14ac:dyDescent="0.3">
      <c r="A83" s="8"/>
      <c r="B83" s="7"/>
      <c r="C83" s="8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5.75" customHeight="1" x14ac:dyDescent="0.3">
      <c r="A84" s="8"/>
      <c r="B84" s="7"/>
      <c r="C84" s="8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5.75" customHeight="1" x14ac:dyDescent="0.3">
      <c r="A85" s="8"/>
      <c r="B85" s="7"/>
      <c r="C85" s="8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5.75" customHeight="1" x14ac:dyDescent="0.3">
      <c r="A86" s="8"/>
      <c r="B86" s="7"/>
      <c r="C86" s="8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5.75" customHeight="1" x14ac:dyDescent="0.3">
      <c r="A87" s="8"/>
      <c r="B87" s="7"/>
      <c r="C87" s="8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5.75" customHeight="1" x14ac:dyDescent="0.3">
      <c r="A88" s="8"/>
      <c r="B88" s="7"/>
      <c r="C88" s="8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5.75" customHeight="1" x14ac:dyDescent="0.3">
      <c r="A89" s="8"/>
      <c r="B89" s="7"/>
      <c r="C89" s="8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5.75" customHeight="1" x14ac:dyDescent="0.3">
      <c r="A90" s="8"/>
      <c r="B90" s="7"/>
      <c r="C90" s="8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5.75" customHeight="1" x14ac:dyDescent="0.3">
      <c r="A91" s="8"/>
      <c r="B91" s="7"/>
      <c r="C91" s="8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5.75" customHeight="1" x14ac:dyDescent="0.3">
      <c r="A92" s="8"/>
      <c r="B92" s="7"/>
      <c r="C92" s="8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5.75" customHeight="1" x14ac:dyDescent="0.3">
      <c r="A93" s="8"/>
      <c r="B93" s="7"/>
      <c r="C93" s="8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5.75" customHeight="1" x14ac:dyDescent="0.3">
      <c r="A94" s="8"/>
      <c r="B94" s="7"/>
      <c r="C94" s="8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5.75" customHeight="1" x14ac:dyDescent="0.3">
      <c r="A95" s="8"/>
      <c r="B95" s="7"/>
      <c r="C95" s="8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5.75" customHeight="1" x14ac:dyDescent="0.3">
      <c r="A96" s="8"/>
      <c r="B96" s="7"/>
      <c r="C96" s="8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5.75" customHeight="1" x14ac:dyDescent="0.3">
      <c r="A97" s="8"/>
      <c r="B97" s="7"/>
      <c r="C97" s="8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5.75" customHeight="1" x14ac:dyDescent="0.3">
      <c r="A98" s="8"/>
      <c r="B98" s="7"/>
      <c r="C98" s="8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5.75" customHeight="1" x14ac:dyDescent="0.3">
      <c r="A99" s="8"/>
      <c r="B99" s="7"/>
      <c r="C99" s="8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5.75" customHeight="1" x14ac:dyDescent="0.3">
      <c r="A100" s="8"/>
      <c r="B100" s="7"/>
      <c r="C100" s="8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</sheetData>
  <mergeCells count="41">
    <mergeCell ref="A39:D39"/>
    <mergeCell ref="H39:N39"/>
    <mergeCell ref="A40:D40"/>
    <mergeCell ref="H40:N40"/>
    <mergeCell ref="A43:N48"/>
    <mergeCell ref="H21:I21"/>
    <mergeCell ref="F23:G25"/>
    <mergeCell ref="F26:G28"/>
    <mergeCell ref="F29:G31"/>
    <mergeCell ref="F33:F34"/>
    <mergeCell ref="H26:N28"/>
    <mergeCell ref="H29:N31"/>
    <mergeCell ref="F32:J32"/>
    <mergeCell ref="K32:N32"/>
    <mergeCell ref="F22:N22"/>
    <mergeCell ref="H23:N25"/>
    <mergeCell ref="J21:K21"/>
    <mergeCell ref="L21:M21"/>
    <mergeCell ref="A38:D38"/>
    <mergeCell ref="H38:N38"/>
    <mergeCell ref="A35:B35"/>
    <mergeCell ref="C35:D35"/>
    <mergeCell ref="A1:N1"/>
    <mergeCell ref="A2:N2"/>
    <mergeCell ref="A3:N3"/>
    <mergeCell ref="A6:N6"/>
    <mergeCell ref="A8:N8"/>
    <mergeCell ref="G33:N34"/>
    <mergeCell ref="M10:M14"/>
    <mergeCell ref="N10:N14"/>
    <mergeCell ref="A11:B11"/>
    <mergeCell ref="C11:E11"/>
    <mergeCell ref="A13:D13"/>
    <mergeCell ref="F13:F14"/>
    <mergeCell ref="A10:B10"/>
    <mergeCell ref="C10:E10"/>
    <mergeCell ref="K10:K14"/>
    <mergeCell ref="L10:L14"/>
    <mergeCell ref="J10:J14"/>
    <mergeCell ref="H10:H14"/>
    <mergeCell ref="I10:I14"/>
  </mergeCells>
  <printOptions horizontalCentered="1" verticalCentered="1"/>
  <pageMargins left="0.39374999999999999" right="0.39374999999999999" top="0.26" bottom="0.23" header="0" footer="0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179"/>
  <sheetViews>
    <sheetView showGridLines="0" topLeftCell="A119" zoomScale="80" zoomScaleNormal="80" zoomScaleSheetLayoutView="40" workbookViewId="0">
      <pane ySplit="1950" activePane="bottomLeft"/>
      <selection activeCell="E118" sqref="E118:Q118"/>
      <selection pane="bottomLeft" activeCell="R174" sqref="R174"/>
    </sheetView>
  </sheetViews>
  <sheetFormatPr baseColWidth="10" defaultColWidth="14.42578125" defaultRowHeight="15" customHeight="1" x14ac:dyDescent="0.25"/>
  <cols>
    <col min="1" max="1" width="5.140625" customWidth="1"/>
    <col min="2" max="2" width="5.28515625" customWidth="1"/>
    <col min="3" max="3" width="73.28515625" customWidth="1"/>
    <col min="4" max="4" width="4.140625" customWidth="1"/>
    <col min="5" max="5" width="13.7109375" customWidth="1"/>
    <col min="6" max="6" width="11.7109375" customWidth="1"/>
    <col min="7" max="8" width="9.28515625" customWidth="1"/>
    <col min="9" max="9" width="9.140625" customWidth="1"/>
    <col min="10" max="11" width="9.28515625" customWidth="1"/>
    <col min="12" max="12" width="12.140625" customWidth="1"/>
    <col min="13" max="14" width="9.28515625" customWidth="1"/>
    <col min="15" max="15" width="12.5703125" customWidth="1"/>
    <col min="16" max="17" width="9.28515625" customWidth="1"/>
    <col min="18" max="32" width="11.42578125" customWidth="1"/>
  </cols>
  <sheetData>
    <row r="1" spans="1:32" ht="18" x14ac:dyDescent="0.35">
      <c r="A1" s="28"/>
      <c r="B1" s="28"/>
      <c r="C1" s="30"/>
      <c r="D1" s="30"/>
      <c r="E1" s="31"/>
      <c r="F1" s="5"/>
      <c r="G1" s="5"/>
      <c r="H1" s="31"/>
      <c r="I1" s="31"/>
      <c r="J1" s="31"/>
      <c r="K1" s="31"/>
      <c r="L1" s="31"/>
      <c r="M1" s="31"/>
      <c r="N1" s="31"/>
      <c r="O1" s="31"/>
      <c r="P1" s="31"/>
      <c r="Q1" s="31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18" x14ac:dyDescent="0.35">
      <c r="A2" s="28"/>
      <c r="B2" s="28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5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2" ht="64.5" customHeight="1" x14ac:dyDescent="0.35">
      <c r="A3" s="28"/>
      <c r="B3" s="28"/>
      <c r="C3" s="30"/>
      <c r="D3" s="30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 ht="15" customHeight="1" x14ac:dyDescent="0.35">
      <c r="A4" s="181" t="s">
        <v>44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</row>
    <row r="5" spans="1:32" ht="18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</row>
    <row r="6" spans="1:32" ht="11.25" customHeight="1" x14ac:dyDescent="0.35">
      <c r="A6" s="28"/>
      <c r="B6" s="28"/>
      <c r="C6" s="30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ht="18" x14ac:dyDescent="0.35">
      <c r="A7" s="182" t="s">
        <v>172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</row>
    <row r="8" spans="1:32" ht="11.25" customHeight="1" x14ac:dyDescent="0.35">
      <c r="A8" s="28"/>
      <c r="B8" s="28"/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ht="16.5" customHeight="1" x14ac:dyDescent="0.3">
      <c r="A9" s="32"/>
      <c r="B9" s="33"/>
      <c r="C9" s="34" t="s">
        <v>45</v>
      </c>
      <c r="D9" s="7"/>
      <c r="E9" s="183" t="s">
        <v>178</v>
      </c>
      <c r="F9" s="183"/>
      <c r="G9" s="183"/>
      <c r="H9" s="183"/>
      <c r="I9" s="183"/>
      <c r="J9" s="8"/>
      <c r="K9" s="8"/>
      <c r="L9" s="8"/>
      <c r="M9" s="8"/>
      <c r="N9" s="8"/>
      <c r="O9" s="8"/>
      <c r="P9" s="8"/>
      <c r="Q9" s="35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6.5" customHeight="1" x14ac:dyDescent="0.3">
      <c r="A10" s="32"/>
      <c r="B10" s="33"/>
      <c r="C10" s="34" t="s">
        <v>46</v>
      </c>
      <c r="D10" s="7"/>
      <c r="E10" s="184" t="s">
        <v>228</v>
      </c>
      <c r="F10" s="184"/>
      <c r="G10" s="184"/>
      <c r="H10" s="184"/>
      <c r="I10" s="184"/>
      <c r="J10" s="8"/>
      <c r="K10" s="8"/>
      <c r="L10" s="8"/>
      <c r="M10" s="8"/>
      <c r="N10" s="8"/>
      <c r="O10" s="8"/>
      <c r="P10" s="8"/>
      <c r="Q10" s="35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1.25" customHeight="1" x14ac:dyDescent="0.35">
      <c r="A11" s="28"/>
      <c r="B11" s="28"/>
      <c r="C11" s="3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15.75" x14ac:dyDescent="0.3">
      <c r="A12" s="32"/>
      <c r="B12" s="33"/>
      <c r="C12" s="36"/>
      <c r="D12" s="187" t="s">
        <v>174</v>
      </c>
      <c r="E12" s="187"/>
      <c r="F12" s="187"/>
      <c r="G12" s="184"/>
      <c r="H12" s="185"/>
      <c r="I12" s="186"/>
      <c r="J12" s="8"/>
      <c r="K12" s="8"/>
      <c r="L12" s="8"/>
      <c r="M12" s="8"/>
      <c r="N12" s="8"/>
      <c r="O12" s="8"/>
      <c r="P12" s="8"/>
      <c r="Q12" s="38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5.5" customHeight="1" x14ac:dyDescent="0.35">
      <c r="A13" s="28"/>
      <c r="B13" s="28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13.5" customHeight="1" x14ac:dyDescent="0.3">
      <c r="A14" s="32"/>
      <c r="B14" s="33"/>
      <c r="C14" s="171" t="s">
        <v>47</v>
      </c>
      <c r="D14" s="39"/>
      <c r="E14" s="173" t="s">
        <v>48</v>
      </c>
      <c r="F14" s="168" t="s">
        <v>49</v>
      </c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7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3.5" customHeight="1" x14ac:dyDescent="0.3">
      <c r="A15" s="32"/>
      <c r="B15" s="33"/>
      <c r="C15" s="172"/>
      <c r="D15" s="39"/>
      <c r="E15" s="174"/>
      <c r="F15" s="175" t="s">
        <v>50</v>
      </c>
      <c r="G15" s="169"/>
      <c r="H15" s="170"/>
      <c r="I15" s="175" t="s">
        <v>51</v>
      </c>
      <c r="J15" s="169"/>
      <c r="K15" s="170"/>
      <c r="L15" s="175" t="s">
        <v>52</v>
      </c>
      <c r="M15" s="169"/>
      <c r="N15" s="170"/>
      <c r="O15" s="175" t="s">
        <v>53</v>
      </c>
      <c r="P15" s="169"/>
      <c r="Q15" s="17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x14ac:dyDescent="0.25">
      <c r="A16" s="40"/>
      <c r="B16" s="33"/>
      <c r="C16" s="41"/>
      <c r="D16" s="42"/>
      <c r="E16" s="43"/>
      <c r="F16" s="44" t="s">
        <v>54</v>
      </c>
      <c r="G16" s="45" t="s">
        <v>55</v>
      </c>
      <c r="H16" s="46" t="s">
        <v>56</v>
      </c>
      <c r="I16" s="44" t="s">
        <v>54</v>
      </c>
      <c r="J16" s="45" t="s">
        <v>55</v>
      </c>
      <c r="K16" s="46" t="s">
        <v>56</v>
      </c>
      <c r="L16" s="44" t="s">
        <v>54</v>
      </c>
      <c r="M16" s="45" t="s">
        <v>55</v>
      </c>
      <c r="N16" s="46" t="s">
        <v>56</v>
      </c>
      <c r="O16" s="44" t="s">
        <v>54</v>
      </c>
      <c r="P16" s="45" t="s">
        <v>55</v>
      </c>
      <c r="Q16" s="46" t="s">
        <v>56</v>
      </c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</row>
    <row r="17" spans="1:32" ht="15.75" x14ac:dyDescent="0.3">
      <c r="A17" s="32"/>
      <c r="B17" s="48">
        <v>1.1000000000000001</v>
      </c>
      <c r="C17" s="49" t="s">
        <v>57</v>
      </c>
      <c r="D17" s="42"/>
      <c r="E17" s="50">
        <f t="shared" ref="E17:E21" si="0">(AVERAGE(G17,J17,M17,P17)/AVERAGE(H17,K17,N17,Q17))</f>
        <v>7.4124602091859934E-2</v>
      </c>
      <c r="F17" s="50">
        <f t="shared" ref="F17:F22" si="1">G17/H17</f>
        <v>5.7050592034445638E-2</v>
      </c>
      <c r="G17" s="113">
        <f>SUM([1]ATENGUILLO!G17,[1]bolaños!G17,[1]mezquitic!G17,'[1]santa maria'!G17,'[1]San Miguel'!G17,[1]Tapalpa!G17,'[1]La Huerta'!G17,[1]Ayutla!G17,[1]Cuautitlan!G17,'[1]Villa P'!G17,[1]Autlán!G17,[1]Guachinango!G17,[1]Hostotipaquillo!G17,[1]Cuquio!G17,[1]Tlajomulco!G17)</f>
        <v>53</v>
      </c>
      <c r="H17" s="50">
        <f>SUM(G17:G21)</f>
        <v>929</v>
      </c>
      <c r="I17" s="50">
        <f t="shared" ref="I17:I22" si="2">J17/K17</f>
        <v>5.8415841584158419E-2</v>
      </c>
      <c r="J17" s="69">
        <v>59</v>
      </c>
      <c r="K17" s="50">
        <f>SUM(J17:J21)</f>
        <v>1010</v>
      </c>
      <c r="L17" s="50">
        <f t="shared" ref="L17:L22" si="3">M17/N17</f>
        <v>5.1359516616314202E-2</v>
      </c>
      <c r="M17" s="69">
        <v>51</v>
      </c>
      <c r="N17" s="50">
        <f>SUM(M17:M21)</f>
        <v>993</v>
      </c>
      <c r="O17" s="50">
        <f>M17/N17</f>
        <v>5.1359516616314202E-2</v>
      </c>
      <c r="P17" s="69"/>
      <c r="Q17" s="50">
        <f>SUM(P17:P21)</f>
        <v>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0"/>
    </row>
    <row r="18" spans="1:32" ht="15.75" x14ac:dyDescent="0.3">
      <c r="A18" s="32"/>
      <c r="B18" s="48">
        <v>1.2</v>
      </c>
      <c r="C18" s="49" t="s">
        <v>58</v>
      </c>
      <c r="D18" s="42"/>
      <c r="E18" s="50">
        <f t="shared" si="0"/>
        <v>1.2310140973169623</v>
      </c>
      <c r="F18" s="50">
        <f t="shared" si="1"/>
        <v>0.92249730893433801</v>
      </c>
      <c r="G18" s="113">
        <f>SUM([1]ATENGUILLO!G18,[1]bolaños!G18,[1]mezquitic!G18,'[1]santa maria'!G18,'[1]San Miguel'!G18,[1]Tapalpa!G18,'[1]La Huerta'!G18,[1]Ayutla!G18,[1]Cuautitlan!G18,'[1]Villa P'!G18,[1]Autlán!G18,[1]Guachinango!G18,[1]Hostotipaquillo!G18,[1]Cuquio!G18,[1]Tlajomulco!G18)</f>
        <v>857</v>
      </c>
      <c r="H18" s="50">
        <f t="shared" ref="H18:H21" si="4">H17</f>
        <v>929</v>
      </c>
      <c r="I18" s="50">
        <f t="shared" si="2"/>
        <v>0.91683168316831687</v>
      </c>
      <c r="J18" s="69">
        <v>926</v>
      </c>
      <c r="K18" s="50">
        <f t="shared" ref="K18:K21" si="5">K17</f>
        <v>1010</v>
      </c>
      <c r="L18" s="50">
        <f t="shared" si="3"/>
        <v>0.93051359516616317</v>
      </c>
      <c r="M18" s="69">
        <v>924</v>
      </c>
      <c r="N18" s="50">
        <f t="shared" ref="N18:N21" si="6">N17</f>
        <v>993</v>
      </c>
      <c r="O18" s="50">
        <f t="shared" ref="O18:O22" si="7">M18/N18</f>
        <v>0.93051359516616317</v>
      </c>
      <c r="P18" s="69"/>
      <c r="Q18" s="50">
        <f t="shared" ref="Q18:Q21" si="8">Q17</f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5.75" x14ac:dyDescent="0.3">
      <c r="A19" s="32"/>
      <c r="B19" s="48">
        <v>1.3</v>
      </c>
      <c r="C19" s="49" t="s">
        <v>59</v>
      </c>
      <c r="D19" s="42"/>
      <c r="E19" s="50">
        <f t="shared" si="0"/>
        <v>2.1828103683492497E-2</v>
      </c>
      <c r="F19" s="50">
        <f t="shared" si="1"/>
        <v>1.7222820236813777E-2</v>
      </c>
      <c r="G19" s="113">
        <v>16</v>
      </c>
      <c r="H19" s="50">
        <f t="shared" si="4"/>
        <v>929</v>
      </c>
      <c r="I19" s="50">
        <f t="shared" si="2"/>
        <v>1.782178217821782E-2</v>
      </c>
      <c r="J19" s="69">
        <v>18</v>
      </c>
      <c r="K19" s="50">
        <f t="shared" si="5"/>
        <v>1010</v>
      </c>
      <c r="L19" s="50">
        <f t="shared" si="3"/>
        <v>1.4098690835850957E-2</v>
      </c>
      <c r="M19" s="69">
        <v>14</v>
      </c>
      <c r="N19" s="50">
        <f t="shared" si="6"/>
        <v>993</v>
      </c>
      <c r="O19" s="50">
        <f t="shared" si="7"/>
        <v>1.4098690835850957E-2</v>
      </c>
      <c r="P19" s="69"/>
      <c r="Q19" s="50">
        <f t="shared" si="8"/>
        <v>0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5.75" x14ac:dyDescent="0.3">
      <c r="A20" s="32"/>
      <c r="B20" s="48">
        <v>1.4</v>
      </c>
      <c r="C20" s="49" t="s">
        <v>60</v>
      </c>
      <c r="D20" s="42"/>
      <c r="E20" s="50">
        <f t="shared" si="0"/>
        <v>2.2737608003638018E-3</v>
      </c>
      <c r="F20" s="50">
        <f t="shared" si="1"/>
        <v>1.076426264800861E-3</v>
      </c>
      <c r="G20" s="113">
        <f>SUM([1]ATENGUILLO!G20,[1]bolaños!G20,[1]mezquitic!G20,'[1]santa maria'!G20,'[1]San Miguel'!G20,[1]Tapalpa!G20,'[1]La Huerta'!G20,[1]Ayutla!G20,[1]Cuautitlan!G20,'[1]Villa P'!G20,[1]Autlán!G20,[1]Guachinango!G20,[1]Hostotipaquillo!G20,[1]Cuquio!G20,[1]Tlajomulco!G20)</f>
        <v>1</v>
      </c>
      <c r="H20" s="50">
        <f t="shared" si="4"/>
        <v>929</v>
      </c>
      <c r="I20" s="50">
        <f t="shared" si="2"/>
        <v>2.9702970297029703E-3</v>
      </c>
      <c r="J20" s="69">
        <v>3</v>
      </c>
      <c r="K20" s="50">
        <f t="shared" si="5"/>
        <v>1010</v>
      </c>
      <c r="L20" s="50">
        <f t="shared" si="3"/>
        <v>1.0070493454179255E-3</v>
      </c>
      <c r="M20" s="69">
        <v>1</v>
      </c>
      <c r="N20" s="50">
        <f t="shared" si="6"/>
        <v>993</v>
      </c>
      <c r="O20" s="50">
        <f t="shared" si="7"/>
        <v>1.0070493454179255E-3</v>
      </c>
      <c r="P20" s="69"/>
      <c r="Q20" s="50">
        <f t="shared" si="8"/>
        <v>0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5.75" customHeight="1" x14ac:dyDescent="0.3">
      <c r="A21" s="32"/>
      <c r="B21" s="48">
        <v>1.5</v>
      </c>
      <c r="C21" s="49" t="s">
        <v>61</v>
      </c>
      <c r="D21" s="42"/>
      <c r="E21" s="50">
        <f t="shared" si="0"/>
        <v>4.0927694406548429E-3</v>
      </c>
      <c r="F21" s="50">
        <f t="shared" si="1"/>
        <v>2.1528525296017221E-3</v>
      </c>
      <c r="G21" s="113">
        <f>SUM([1]ATENGUILLO!G21,[1]bolaños!G21,[1]mezquitic!G21,'[1]santa maria'!G21,'[1]San Miguel'!G21,[1]Tapalpa!G21,'[1]La Huerta'!G21,[1]Ayutla!G21,[1]Cuautitlan!G21,'[1]Villa P'!G21,[1]Autlán!G21,[1]Guachinango!G21,[1]Hostotipaquillo!G21,[1]Cuquio!G21,[1]Tlajomulco!G21)</f>
        <v>2</v>
      </c>
      <c r="H21" s="50">
        <f t="shared" si="4"/>
        <v>929</v>
      </c>
      <c r="I21" s="50">
        <f t="shared" si="2"/>
        <v>3.9603960396039604E-3</v>
      </c>
      <c r="J21" s="69">
        <v>4</v>
      </c>
      <c r="K21" s="50">
        <f t="shared" si="5"/>
        <v>1010</v>
      </c>
      <c r="L21" s="50">
        <f t="shared" si="3"/>
        <v>3.0211480362537764E-3</v>
      </c>
      <c r="M21" s="69">
        <v>3</v>
      </c>
      <c r="N21" s="50">
        <f t="shared" si="6"/>
        <v>993</v>
      </c>
      <c r="O21" s="50">
        <f t="shared" si="7"/>
        <v>3.0211480362537764E-3</v>
      </c>
      <c r="P21" s="69"/>
      <c r="Q21" s="50">
        <f t="shared" si="8"/>
        <v>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5.75" customHeight="1" x14ac:dyDescent="0.3">
      <c r="A22" s="32"/>
      <c r="B22" s="48">
        <v>1.6</v>
      </c>
      <c r="C22" s="49" t="s">
        <v>62</v>
      </c>
      <c r="D22" s="42"/>
      <c r="E22" s="50">
        <f>((G22+J22+M22+P22)/(AVERAGE(H22,K22,N22,Q22)))</f>
        <v>0.17777777777777778</v>
      </c>
      <c r="F22" s="50">
        <f t="shared" si="1"/>
        <v>5.5555555555555552E-2</v>
      </c>
      <c r="G22" s="113">
        <f>SUM([1]ATENGUILLO!G22,[1]bolaños!G22,[1]mezquitic!G22,'[1]santa maria'!G22,'[1]San Miguel'!G22,[1]Tapalpa!G22,'[1]La Huerta'!G22,[1]Ayutla!G22,[1]Cuautitlan!G22,'[1]Villa P'!G22,[1]Autlán!G22,[1]Guachinango!G22,[1]Hostotipaquillo!G22,[1]Cuquio!G22,[1]Tlajomulco!G22)</f>
        <v>4</v>
      </c>
      <c r="H22" s="50">
        <f>G17+G19+G20+G21</f>
        <v>72</v>
      </c>
      <c r="I22" s="50">
        <f t="shared" si="2"/>
        <v>1.1904761904761904E-2</v>
      </c>
      <c r="J22" s="70">
        <v>1</v>
      </c>
      <c r="K22" s="50">
        <f>J17+J19+J20+J21</f>
        <v>84</v>
      </c>
      <c r="L22" s="50">
        <f t="shared" si="3"/>
        <v>7.2463768115942032E-2</v>
      </c>
      <c r="M22" s="70">
        <v>5</v>
      </c>
      <c r="N22" s="50">
        <f>M17+M19+M20+M21</f>
        <v>69</v>
      </c>
      <c r="O22" s="50">
        <f t="shared" si="7"/>
        <v>7.2463768115942032E-2</v>
      </c>
      <c r="P22" s="70"/>
      <c r="Q22" s="50">
        <f>P17+P19+P20+P21</f>
        <v>0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5.75" customHeight="1" x14ac:dyDescent="0.3">
      <c r="A23" s="32"/>
      <c r="B23" s="51"/>
      <c r="C23" s="166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6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3.5" customHeight="1" x14ac:dyDescent="0.3">
      <c r="A24" s="32"/>
      <c r="B24" s="33"/>
      <c r="C24" s="171" t="s">
        <v>63</v>
      </c>
      <c r="D24" s="39"/>
      <c r="E24" s="173" t="s">
        <v>48</v>
      </c>
      <c r="F24" s="168" t="s">
        <v>49</v>
      </c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70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3.5" customHeight="1" x14ac:dyDescent="0.3">
      <c r="A25" s="32"/>
      <c r="B25" s="33"/>
      <c r="C25" s="172"/>
      <c r="D25" s="39"/>
      <c r="E25" s="174"/>
      <c r="F25" s="175" t="s">
        <v>50</v>
      </c>
      <c r="G25" s="169"/>
      <c r="H25" s="170"/>
      <c r="I25" s="175" t="s">
        <v>51</v>
      </c>
      <c r="J25" s="169"/>
      <c r="K25" s="170"/>
      <c r="L25" s="175" t="s">
        <v>52</v>
      </c>
      <c r="M25" s="169"/>
      <c r="N25" s="170"/>
      <c r="O25" s="175" t="s">
        <v>53</v>
      </c>
      <c r="P25" s="169"/>
      <c r="Q25" s="170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 customHeight="1" x14ac:dyDescent="0.25">
      <c r="A26" s="40"/>
      <c r="B26" s="33"/>
      <c r="C26" s="41"/>
      <c r="D26" s="42"/>
      <c r="E26" s="43"/>
      <c r="F26" s="44" t="s">
        <v>54</v>
      </c>
      <c r="G26" s="45" t="s">
        <v>55</v>
      </c>
      <c r="H26" s="46" t="s">
        <v>56</v>
      </c>
      <c r="I26" s="44" t="s">
        <v>54</v>
      </c>
      <c r="J26" s="45" t="s">
        <v>55</v>
      </c>
      <c r="K26" s="46" t="s">
        <v>56</v>
      </c>
      <c r="L26" s="44" t="s">
        <v>54</v>
      </c>
      <c r="M26" s="45" t="s">
        <v>55</v>
      </c>
      <c r="N26" s="46" t="s">
        <v>56</v>
      </c>
      <c r="O26" s="44" t="s">
        <v>54</v>
      </c>
      <c r="P26" s="45" t="s">
        <v>55</v>
      </c>
      <c r="Q26" s="46" t="s">
        <v>56</v>
      </c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2" ht="32.1" customHeight="1" x14ac:dyDescent="0.3">
      <c r="A27" s="32"/>
      <c r="B27" s="48">
        <v>2.1</v>
      </c>
      <c r="C27" s="49" t="s">
        <v>64</v>
      </c>
      <c r="D27" s="42"/>
      <c r="E27" s="50">
        <f>((G27+J27+M27+P27)/(AVERAGE(H27,K27,N27,Q27)))</f>
        <v>1.25997480050399E-2</v>
      </c>
      <c r="F27" s="50">
        <f t="shared" ref="F27:F29" si="9">G27/H27</f>
        <v>6.7198656026879466E-3</v>
      </c>
      <c r="G27" s="113">
        <f>SUM([2]ATENGUILLO!G27,[2]bolaños!G27,[2]mezquitic!G27,'[2]santa maria'!G27,'[2]San Miguel'!G27,[2]Tapalpa!G27,'[2]La Huerta'!G27,[2]Ayutla!G27,[2]Cuautitlan!G27,'[2]Villa P'!G27,[2]Autlán!G27,[2]Guachinango!G27,[2]Hostotipaquillo!G27,[2]Cuquio!G27,[2]Tlajomulco!G27)</f>
        <v>16</v>
      </c>
      <c r="H27" s="52">
        <f>SUM('ANEXO 6 (1)'!$D$30:$D$32)</f>
        <v>2381</v>
      </c>
      <c r="I27" s="50">
        <f t="shared" ref="I27:I29" si="10">J27/K27</f>
        <v>3.7799244015119695E-3</v>
      </c>
      <c r="J27" s="69">
        <v>9</v>
      </c>
      <c r="K27" s="50">
        <f>SUM('ANEXO 6 (1)'!$D$30:$D$32)</f>
        <v>2381</v>
      </c>
      <c r="L27" s="50">
        <f t="shared" ref="L27:L29" si="11">M27/N27</f>
        <v>2.0999580008399833E-3</v>
      </c>
      <c r="M27" s="69">
        <v>5</v>
      </c>
      <c r="N27" s="52">
        <v>2381</v>
      </c>
      <c r="O27" s="50">
        <f>M27/N27</f>
        <v>2.0999580008399833E-3</v>
      </c>
      <c r="P27" s="69"/>
      <c r="Q27" s="52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0"/>
    </row>
    <row r="28" spans="1:32" ht="32.1" customHeight="1" x14ac:dyDescent="0.3">
      <c r="A28" s="32"/>
      <c r="B28" s="48">
        <v>2.2000000000000002</v>
      </c>
      <c r="C28" s="49" t="s">
        <v>65</v>
      </c>
      <c r="D28" s="42"/>
      <c r="E28" s="50">
        <f>((G28+J28+M28+P28)/(H28+K28+N28+Q28))</f>
        <v>0.9</v>
      </c>
      <c r="F28" s="50">
        <f t="shared" si="9"/>
        <v>0.8125</v>
      </c>
      <c r="G28" s="113">
        <f>SUM([2]ATENGUILLO!G28,[2]bolaños!G28,[2]mezquitic!G28,'[2]santa maria'!G28,'[2]San Miguel'!G28,[2]Tapalpa!G28,'[2]La Huerta'!G28,[2]Ayutla!G28,[2]Cuautitlan!G28,'[2]Villa P'!G28,[2]Autlán!G28,[2]Guachinango!G28,[2]Hostotipaquillo!G28,[2]Cuquio!G28,[2]Tlajomulco!G28)</f>
        <v>13</v>
      </c>
      <c r="H28" s="50">
        <f>G27</f>
        <v>16</v>
      </c>
      <c r="I28" s="50">
        <f t="shared" si="10"/>
        <v>1</v>
      </c>
      <c r="J28" s="69">
        <v>9</v>
      </c>
      <c r="K28" s="50">
        <f>J27</f>
        <v>9</v>
      </c>
      <c r="L28" s="50">
        <f t="shared" si="11"/>
        <v>1</v>
      </c>
      <c r="M28" s="69">
        <v>5</v>
      </c>
      <c r="N28" s="50">
        <f>M27</f>
        <v>5</v>
      </c>
      <c r="O28" s="50">
        <f t="shared" ref="O28:O29" si="12">M28/N28</f>
        <v>1</v>
      </c>
      <c r="P28" s="69"/>
      <c r="Q28" s="50">
        <f>P27</f>
        <v>0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10"/>
    </row>
    <row r="29" spans="1:32" ht="15.75" customHeight="1" x14ac:dyDescent="0.3">
      <c r="A29" s="32"/>
      <c r="B29" s="48">
        <v>2.2999999999999998</v>
      </c>
      <c r="C29" s="49" t="s">
        <v>66</v>
      </c>
      <c r="D29" s="42"/>
      <c r="E29" s="50">
        <f>(AVERAGE(G29,J29,M29,P29))/(AVERAGE(H29,K29,N29,Q29))</f>
        <v>0.36083165660630451</v>
      </c>
      <c r="F29" s="50">
        <f t="shared" si="9"/>
        <v>0.21933962264150944</v>
      </c>
      <c r="G29" s="113">
        <f>SUM([2]ATENGUILLO!G29,[2]bolaños!G29,[2]mezquitic!G29,'[2]santa maria'!G29,'[2]San Miguel'!G29,[2]Tapalpa!G29,'[2]La Huerta'!G29,[2]Ayutla!G29,[2]Cuautitlan!G29,'[2]Villa P'!G29,[2]Autlán!G29,[2]Guachinango!G29,[2]Hostotipaquillo!G29,[2]Cuquio!G29,[2]Tlajomulco!G29)</f>
        <v>93</v>
      </c>
      <c r="H29" s="70">
        <v>424</v>
      </c>
      <c r="I29" s="50">
        <f t="shared" si="10"/>
        <v>0.37735849056603776</v>
      </c>
      <c r="J29" s="70">
        <v>160</v>
      </c>
      <c r="K29" s="70">
        <v>424</v>
      </c>
      <c r="L29" s="50">
        <f t="shared" si="11"/>
        <v>0.21917808219178081</v>
      </c>
      <c r="M29" s="70">
        <v>16</v>
      </c>
      <c r="N29" s="70">
        <v>73</v>
      </c>
      <c r="O29" s="50">
        <f t="shared" si="12"/>
        <v>0.21917808219178081</v>
      </c>
      <c r="P29" s="70"/>
      <c r="Q29" s="70">
        <v>73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 customHeight="1" x14ac:dyDescent="0.3">
      <c r="A30" s="32"/>
      <c r="B30" s="51"/>
      <c r="C30" s="166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6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3.5" customHeight="1" x14ac:dyDescent="0.3">
      <c r="A31" s="32"/>
      <c r="B31" s="33"/>
      <c r="C31" s="171" t="s">
        <v>67</v>
      </c>
      <c r="D31" s="39"/>
      <c r="E31" s="173" t="s">
        <v>48</v>
      </c>
      <c r="F31" s="168" t="s">
        <v>49</v>
      </c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70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3.5" customHeight="1" x14ac:dyDescent="0.3">
      <c r="A32" s="32"/>
      <c r="B32" s="33"/>
      <c r="C32" s="172"/>
      <c r="D32" s="39"/>
      <c r="E32" s="174"/>
      <c r="F32" s="175" t="s">
        <v>50</v>
      </c>
      <c r="G32" s="169"/>
      <c r="H32" s="170"/>
      <c r="I32" s="175" t="s">
        <v>51</v>
      </c>
      <c r="J32" s="169"/>
      <c r="K32" s="170"/>
      <c r="L32" s="175" t="s">
        <v>52</v>
      </c>
      <c r="M32" s="169"/>
      <c r="N32" s="170"/>
      <c r="O32" s="175" t="s">
        <v>53</v>
      </c>
      <c r="P32" s="169"/>
      <c r="Q32" s="170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 customHeight="1" x14ac:dyDescent="0.25">
      <c r="A33" s="40"/>
      <c r="B33" s="33"/>
      <c r="C33" s="41"/>
      <c r="D33" s="42"/>
      <c r="E33" s="43"/>
      <c r="F33" s="44" t="s">
        <v>54</v>
      </c>
      <c r="G33" s="45" t="s">
        <v>55</v>
      </c>
      <c r="H33" s="46" t="s">
        <v>56</v>
      </c>
      <c r="I33" s="44" t="s">
        <v>54</v>
      </c>
      <c r="J33" s="45" t="s">
        <v>55</v>
      </c>
      <c r="K33" s="46" t="s">
        <v>56</v>
      </c>
      <c r="L33" s="44" t="s">
        <v>54</v>
      </c>
      <c r="M33" s="45" t="s">
        <v>55</v>
      </c>
      <c r="N33" s="46" t="s">
        <v>56</v>
      </c>
      <c r="O33" s="44" t="s">
        <v>54</v>
      </c>
      <c r="P33" s="45" t="s">
        <v>55</v>
      </c>
      <c r="Q33" s="46" t="s">
        <v>56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</row>
    <row r="34" spans="1:32" ht="15.75" customHeight="1" x14ac:dyDescent="0.3">
      <c r="A34" s="32"/>
      <c r="B34" s="48">
        <v>3.1</v>
      </c>
      <c r="C34" s="49" t="s">
        <v>68</v>
      </c>
      <c r="D34" s="42"/>
      <c r="E34" s="50">
        <f>((G34+J34+M34+P34)/(AVERAGE(H34,K34,N34,Q34)))</f>
        <v>0.12095758084838303</v>
      </c>
      <c r="F34" s="50">
        <f t="shared" ref="F34:F36" si="13">G34/H34</f>
        <v>4.6199076018479633E-2</v>
      </c>
      <c r="G34" s="113">
        <f>SUM([3]ATENGUILLO!G34,[3]bolaños!G34,[3]mezquitic!G34,'[3]santa maria'!G34,'[3]San Miguel'!G34,[3]Tapalpa!G34,'[3]La Huerta'!G34,[3]Ayutla!G34,[3]Cuautitlan!G34,'[3]Villa P'!G34,[3]Autlán!G34,[3]Guachinango!G34,[3]Hostotipaquillo!G34,[3]Cuquio!G34,[3]Tlajomulco!G34)</f>
        <v>110</v>
      </c>
      <c r="H34" s="52">
        <f>SUM('ANEXO 6 (1)'!$D$30:$D$32)</f>
        <v>2381</v>
      </c>
      <c r="I34" s="50">
        <f t="shared" ref="I34:I36" si="14">J34/K34</f>
        <v>3.3179336413271733E-2</v>
      </c>
      <c r="J34" s="69">
        <v>79</v>
      </c>
      <c r="K34" s="50">
        <f>SUM('ANEXO 6 (1)'!$D$30:$D$32)</f>
        <v>2381</v>
      </c>
      <c r="L34" s="50">
        <f t="shared" ref="L34:L36" si="15">M34/N34</f>
        <v>4.1579168416631666E-2</v>
      </c>
      <c r="M34" s="69">
        <v>99</v>
      </c>
      <c r="N34" s="52">
        <f>SUM('ANEXO 6 (1)'!$D$30:$D$32)</f>
        <v>2381</v>
      </c>
      <c r="O34" s="50">
        <f>M34/N34</f>
        <v>4.1579168416631666E-2</v>
      </c>
      <c r="P34" s="69"/>
      <c r="Q34" s="52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10"/>
    </row>
    <row r="35" spans="1:32" ht="30" customHeight="1" x14ac:dyDescent="0.3">
      <c r="A35" s="32"/>
      <c r="B35" s="48">
        <v>3.2</v>
      </c>
      <c r="C35" s="49" t="s">
        <v>69</v>
      </c>
      <c r="D35" s="42"/>
      <c r="E35" s="50">
        <f>((G35+J35+M35+P35)/(H35+K35+N35+Q35))</f>
        <v>0.27430555555555558</v>
      </c>
      <c r="F35" s="50">
        <f t="shared" si="13"/>
        <v>0.29090909090909089</v>
      </c>
      <c r="G35" s="113">
        <f>SUM([3]ATENGUILLO!G35,[3]bolaños!G35,[3]mezquitic!G35,'[3]santa maria'!G35,'[3]San Miguel'!G35,[3]Tapalpa!G35,'[3]La Huerta'!G35,[3]Ayutla!G35,[3]Cuautitlan!G35,'[3]Villa P'!G35,[3]Autlán!G35,[3]Guachinango!G35,[3]Hostotipaquillo!G35,[3]Cuquio!G35,[3]Tlajomulco!G35)</f>
        <v>32</v>
      </c>
      <c r="H35" s="50">
        <f>G34</f>
        <v>110</v>
      </c>
      <c r="I35" s="50">
        <f t="shared" si="14"/>
        <v>0.24050632911392406</v>
      </c>
      <c r="J35" s="69">
        <v>19</v>
      </c>
      <c r="K35" s="50">
        <f>J34</f>
        <v>79</v>
      </c>
      <c r="L35" s="50">
        <f t="shared" si="15"/>
        <v>0.28282828282828282</v>
      </c>
      <c r="M35" s="69">
        <v>28</v>
      </c>
      <c r="N35" s="50">
        <f>M34</f>
        <v>99</v>
      </c>
      <c r="O35" s="50" t="e">
        <f t="shared" ref="O35:O36" si="16">P35/Q35</f>
        <v>#DIV/0!</v>
      </c>
      <c r="P35" s="69"/>
      <c r="Q35" s="50">
        <f>P34</f>
        <v>0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10"/>
    </row>
    <row r="36" spans="1:32" ht="15.75" customHeight="1" x14ac:dyDescent="0.3">
      <c r="A36" s="32"/>
      <c r="B36" s="48">
        <v>3.3</v>
      </c>
      <c r="C36" s="49" t="s">
        <v>70</v>
      </c>
      <c r="D36" s="42"/>
      <c r="E36" s="50">
        <f>(AVERAGE(G36,J36,M36,P36))/(AVERAGE(H36,K36,N36,Q36))</f>
        <v>0.50301810865191143</v>
      </c>
      <c r="F36" s="50">
        <f t="shared" si="13"/>
        <v>0.330188679245283</v>
      </c>
      <c r="G36" s="113">
        <f>SUM([3]ATENGUILLO!G36,[3]bolaños!G36,[3]mezquitic!G36,'[3]santa maria'!G36,'[3]San Miguel'!G36,[3]Tapalpa!G36,'[3]La Huerta'!G36,[3]Ayutla!G36,[3]Cuautitlan!G36,'[3]Villa P'!G36,[3]Autlán!G36,[3]Guachinango!G36,[3]Hostotipaquillo!G36,[3]Cuquio!G36,[3]Tlajomulco!G36)</f>
        <v>140</v>
      </c>
      <c r="H36" s="50">
        <f>H29</f>
        <v>424</v>
      </c>
      <c r="I36" s="50">
        <f t="shared" si="14"/>
        <v>0.37735849056603776</v>
      </c>
      <c r="J36" s="70">
        <v>160</v>
      </c>
      <c r="K36" s="50">
        <f>K29</f>
        <v>424</v>
      </c>
      <c r="L36" s="50">
        <f t="shared" si="15"/>
        <v>1.0273972602739727</v>
      </c>
      <c r="M36" s="70">
        <v>75</v>
      </c>
      <c r="N36" s="50">
        <f>N29</f>
        <v>73</v>
      </c>
      <c r="O36" s="50">
        <f t="shared" si="16"/>
        <v>0</v>
      </c>
      <c r="P36" s="70"/>
      <c r="Q36" s="50">
        <f>Q29</f>
        <v>73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 customHeight="1" x14ac:dyDescent="0.3">
      <c r="A37" s="32"/>
      <c r="B37" s="51"/>
      <c r="C37" s="166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6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3.5" customHeight="1" x14ac:dyDescent="0.3">
      <c r="A38" s="32"/>
      <c r="B38" s="33"/>
      <c r="C38" s="171" t="s">
        <v>71</v>
      </c>
      <c r="D38" s="39"/>
      <c r="E38" s="173" t="s">
        <v>48</v>
      </c>
      <c r="F38" s="168" t="s">
        <v>49</v>
      </c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7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3.5" customHeight="1" x14ac:dyDescent="0.3">
      <c r="A39" s="32"/>
      <c r="B39" s="33"/>
      <c r="C39" s="172"/>
      <c r="D39" s="39"/>
      <c r="E39" s="174"/>
      <c r="F39" s="175" t="s">
        <v>50</v>
      </c>
      <c r="G39" s="169"/>
      <c r="H39" s="170"/>
      <c r="I39" s="175" t="s">
        <v>51</v>
      </c>
      <c r="J39" s="169"/>
      <c r="K39" s="170"/>
      <c r="L39" s="175" t="s">
        <v>52</v>
      </c>
      <c r="M39" s="169"/>
      <c r="N39" s="170"/>
      <c r="O39" s="175" t="s">
        <v>53</v>
      </c>
      <c r="P39" s="169"/>
      <c r="Q39" s="17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 customHeight="1" x14ac:dyDescent="0.3">
      <c r="A40" s="40"/>
      <c r="B40" s="33"/>
      <c r="C40" s="53"/>
      <c r="D40" s="54"/>
      <c r="E40" s="55"/>
      <c r="F40" s="44" t="s">
        <v>54</v>
      </c>
      <c r="G40" s="45" t="s">
        <v>55</v>
      </c>
      <c r="H40" s="46" t="s">
        <v>56</v>
      </c>
      <c r="I40" s="44" t="s">
        <v>54</v>
      </c>
      <c r="J40" s="45" t="s">
        <v>55</v>
      </c>
      <c r="K40" s="46" t="s">
        <v>56</v>
      </c>
      <c r="L40" s="44" t="s">
        <v>54</v>
      </c>
      <c r="M40" s="45" t="s">
        <v>55</v>
      </c>
      <c r="N40" s="46" t="s">
        <v>56</v>
      </c>
      <c r="O40" s="44" t="s">
        <v>54</v>
      </c>
      <c r="P40" s="45" t="s">
        <v>55</v>
      </c>
      <c r="Q40" s="46" t="s">
        <v>56</v>
      </c>
      <c r="R40" s="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</row>
    <row r="41" spans="1:32" ht="15.75" customHeight="1" x14ac:dyDescent="0.3">
      <c r="A41" s="32"/>
      <c r="B41" s="48">
        <v>4.0999999999999996</v>
      </c>
      <c r="C41" s="49" t="s">
        <v>72</v>
      </c>
      <c r="D41" s="42"/>
      <c r="E41" s="50">
        <f>(AVERAGE(G41,J41,M41,P41)/Q41)</f>
        <v>0.61070559610705599</v>
      </c>
      <c r="F41" s="50">
        <f t="shared" ref="F41:F44" si="17">G41/H41</f>
        <v>0.62007874015748032</v>
      </c>
      <c r="G41" s="113">
        <f>SUM([3]ATENGUILLO!G41,[3]bolaños!G41,[3]mezquitic!G41,'[3]santa maria'!G41,'[3]San Miguel'!G41,[3]Tapalpa!G41,'[3]La Huerta'!G41,[3]Ayutla!G41,[3]Cuautitlan!G41,'[3]Villa P'!G41,[3]Autlán!G41,[3]Guachinango!G41,[3]Hostotipaquillo!G41,[3]Cuquio!G41,[3]Tlajomulco!G41)</f>
        <v>315</v>
      </c>
      <c r="H41" s="114">
        <v>508</v>
      </c>
      <c r="I41" s="50">
        <f t="shared" ref="I41:I44" si="18">J41/K41</f>
        <v>0.68918918918918914</v>
      </c>
      <c r="J41" s="69">
        <v>357</v>
      </c>
      <c r="K41" s="50">
        <f>H41+G43</f>
        <v>518</v>
      </c>
      <c r="L41" s="50">
        <f t="shared" ref="L41:L44" si="19">M41/N41</f>
        <v>0.62878787878787878</v>
      </c>
      <c r="M41" s="69">
        <v>332</v>
      </c>
      <c r="N41" s="50">
        <f>K41+J43</f>
        <v>528</v>
      </c>
      <c r="O41" s="50">
        <f>M41/N41</f>
        <v>0.62878787878787878</v>
      </c>
      <c r="P41" s="69"/>
      <c r="Q41" s="50">
        <f>N41+M43</f>
        <v>548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10"/>
    </row>
    <row r="42" spans="1:32" ht="15.75" customHeight="1" x14ac:dyDescent="0.3">
      <c r="A42" s="32"/>
      <c r="B42" s="48">
        <v>4.2</v>
      </c>
      <c r="C42" s="49" t="s">
        <v>73</v>
      </c>
      <c r="D42" s="42"/>
      <c r="E42" s="50">
        <f>(AVERAGE(G42,J42,M42,P42)/AVERAGE(H42,K42,N42,Q42))</f>
        <v>0.81938911022576355</v>
      </c>
      <c r="F42" s="50">
        <f t="shared" si="17"/>
        <v>0.58412698412698416</v>
      </c>
      <c r="G42" s="113">
        <f>SUM([3]ATENGUILLO!G42,[3]bolaños!G42,[3]mezquitic!G42,'[3]santa maria'!G42,'[3]San Miguel'!G42,[3]Tapalpa!G42,'[3]La Huerta'!G42,[3]Ayutla!G42,[3]Cuautitlan!G42,'[3]Villa P'!G42,[3]Autlán!G42,[3]Guachinango!G42,[3]Hostotipaquillo!G42,[3]Cuquio!G42,[3]Tlajomulco!G42)</f>
        <v>184</v>
      </c>
      <c r="H42" s="50">
        <f>G41</f>
        <v>315</v>
      </c>
      <c r="I42" s="50">
        <f t="shared" si="18"/>
        <v>0.63025210084033612</v>
      </c>
      <c r="J42" s="69">
        <v>225</v>
      </c>
      <c r="K42" s="50">
        <f>J41</f>
        <v>357</v>
      </c>
      <c r="L42" s="50">
        <f t="shared" si="19"/>
        <v>0.62650602409638556</v>
      </c>
      <c r="M42" s="69">
        <v>208</v>
      </c>
      <c r="N42" s="50">
        <f>M41</f>
        <v>332</v>
      </c>
      <c r="O42" s="50">
        <f t="shared" ref="O42:O44" si="20">M42/N42</f>
        <v>0.62650602409638556</v>
      </c>
      <c r="P42" s="69"/>
      <c r="Q42" s="50">
        <f>P41</f>
        <v>0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10"/>
    </row>
    <row r="43" spans="1:32" ht="15.75" customHeight="1" x14ac:dyDescent="0.3">
      <c r="A43" s="32"/>
      <c r="B43" s="48">
        <v>4.3</v>
      </c>
      <c r="C43" s="49" t="s">
        <v>74</v>
      </c>
      <c r="D43" s="42"/>
      <c r="E43" s="50">
        <f t="shared" ref="E43:E44" si="21">((G43+J43+M43+P43)/(H43))</f>
        <v>2.6288117770767614E-3</v>
      </c>
      <c r="F43" s="50">
        <f t="shared" si="17"/>
        <v>6.5720294426919036E-4</v>
      </c>
      <c r="G43" s="113">
        <f>SUM([3]ATENGUILLO!G43,[3]bolaños!G43,[3]mezquitic!G43,'[3]santa maria'!G43,'[3]San Miguel'!G43,[3]Tapalpa!G43,'[3]La Huerta'!G43,[3]Ayutla!G43,[3]Cuautitlan!G43,'[3]Villa P'!G43,[3]Autlán!G43,[3]Guachinango!G43,[3]Hostotipaquillo!G43,[3]Cuquio!G43,[3]Tlajomulco!G43)</f>
        <v>10</v>
      </c>
      <c r="H43" s="52">
        <f>SUM('ANEXO 6 (1)'!$D$16:$D$26)-'ANEXO 6 (2)'!H41</f>
        <v>15216</v>
      </c>
      <c r="I43" s="50">
        <f t="shared" si="18"/>
        <v>6.576351440220965E-4</v>
      </c>
      <c r="J43" s="69">
        <v>10</v>
      </c>
      <c r="K43" s="50">
        <f>SUM('ANEXO 6 (1)'!$D$16:$D$26)-'ANEXO 6 (2)'!K41</f>
        <v>15206</v>
      </c>
      <c r="L43" s="50">
        <f t="shared" si="19"/>
        <v>1.3161358252171624E-3</v>
      </c>
      <c r="M43" s="69">
        <v>20</v>
      </c>
      <c r="N43" s="50">
        <f>SUM('ANEXO 6 (1)'!$D$16:$D$26)-'ANEXO 6 (2)'!N41</f>
        <v>15196</v>
      </c>
      <c r="O43" s="50">
        <f t="shared" si="20"/>
        <v>1.3161358252171624E-3</v>
      </c>
      <c r="P43" s="69"/>
      <c r="Q43" s="52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10"/>
    </row>
    <row r="44" spans="1:32" ht="15.75" customHeight="1" x14ac:dyDescent="0.3">
      <c r="A44" s="32"/>
      <c r="B44" s="48">
        <v>4.4000000000000004</v>
      </c>
      <c r="C44" s="49" t="s">
        <v>75</v>
      </c>
      <c r="D44" s="42"/>
      <c r="E44" s="50">
        <f t="shared" si="21"/>
        <v>0.2621279577518949</v>
      </c>
      <c r="F44" s="50">
        <f t="shared" si="17"/>
        <v>7.0285328525161714E-2</v>
      </c>
      <c r="G44" s="113">
        <f>SUM([3]ATENGUILLO!G44,[3]bolaños!G44,[3]mezquitic!G44,'[3]santa maria'!G44,'[3]San Miguel'!G44,[3]Tapalpa!G44,'[3]La Huerta'!G44,[3]Ayutla!G44,[3]Cuautitlan!G44,'[3]Villa P'!G44,[3]Autlán!G44,[3]Guachinango!G44,[3]Hostotipaquillo!G44,[3]Cuquio!G44,[3]Tlajomulco!G44)</f>
        <v>329</v>
      </c>
      <c r="H44" s="50">
        <f>(SUM('ANEXO 6 (1)'!$D$16:$D$26)*0.33)-H41</f>
        <v>4680.92</v>
      </c>
      <c r="I44" s="50">
        <f t="shared" si="18"/>
        <v>0.12353026812704991</v>
      </c>
      <c r="J44" s="69">
        <v>577</v>
      </c>
      <c r="K44" s="50">
        <f>(SUM('ANEXO 6 (1)'!$D$16:$D$26)*0.33)-K41</f>
        <v>4670.92</v>
      </c>
      <c r="L44" s="50">
        <f t="shared" si="19"/>
        <v>6.8870523415977963E-2</v>
      </c>
      <c r="M44" s="69">
        <v>321</v>
      </c>
      <c r="N44" s="50">
        <f>(SUM('ANEXO 6 (1)'!$D$16:$D$26)*0.33)-N41</f>
        <v>4660.92</v>
      </c>
      <c r="O44" s="50">
        <f t="shared" si="20"/>
        <v>6.8870523415977963E-2</v>
      </c>
      <c r="P44" s="69"/>
      <c r="Q44" s="50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10"/>
    </row>
    <row r="45" spans="1:32" ht="11.25" customHeight="1" x14ac:dyDescent="0.35">
      <c r="A45" s="28"/>
      <c r="B45" s="28"/>
      <c r="C45" s="30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</row>
    <row r="46" spans="1:32" ht="13.5" customHeight="1" x14ac:dyDescent="0.3">
      <c r="A46" s="32"/>
      <c r="B46" s="33"/>
      <c r="C46" s="171" t="s">
        <v>76</v>
      </c>
      <c r="D46" s="39"/>
      <c r="E46" s="173" t="s">
        <v>48</v>
      </c>
      <c r="F46" s="168" t="s">
        <v>49</v>
      </c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70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3.5" customHeight="1" x14ac:dyDescent="0.3">
      <c r="A47" s="32"/>
      <c r="B47" s="33"/>
      <c r="C47" s="172"/>
      <c r="D47" s="39"/>
      <c r="E47" s="174"/>
      <c r="F47" s="175" t="s">
        <v>50</v>
      </c>
      <c r="G47" s="169"/>
      <c r="H47" s="170"/>
      <c r="I47" s="175" t="s">
        <v>51</v>
      </c>
      <c r="J47" s="169"/>
      <c r="K47" s="170"/>
      <c r="L47" s="175" t="s">
        <v>52</v>
      </c>
      <c r="M47" s="169"/>
      <c r="N47" s="170"/>
      <c r="O47" s="175" t="s">
        <v>53</v>
      </c>
      <c r="P47" s="169"/>
      <c r="Q47" s="170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 customHeight="1" x14ac:dyDescent="0.25">
      <c r="A48" s="40"/>
      <c r="B48" s="33"/>
      <c r="C48" s="41"/>
      <c r="D48" s="42"/>
      <c r="E48" s="43"/>
      <c r="F48" s="44" t="s">
        <v>54</v>
      </c>
      <c r="G48" s="45" t="s">
        <v>55</v>
      </c>
      <c r="H48" s="46" t="s">
        <v>56</v>
      </c>
      <c r="I48" s="44" t="s">
        <v>54</v>
      </c>
      <c r="J48" s="45" t="s">
        <v>55</v>
      </c>
      <c r="K48" s="46" t="s">
        <v>56</v>
      </c>
      <c r="L48" s="44" t="s">
        <v>54</v>
      </c>
      <c r="M48" s="45" t="s">
        <v>55</v>
      </c>
      <c r="N48" s="46" t="s">
        <v>56</v>
      </c>
      <c r="O48" s="44" t="s">
        <v>54</v>
      </c>
      <c r="P48" s="45" t="s">
        <v>55</v>
      </c>
      <c r="Q48" s="46" t="s">
        <v>56</v>
      </c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</row>
    <row r="49" spans="1:32" ht="15" customHeight="1" x14ac:dyDescent="0.3">
      <c r="A49" s="32"/>
      <c r="B49" s="48">
        <v>5.0999999999999996</v>
      </c>
      <c r="C49" s="49" t="s">
        <v>77</v>
      </c>
      <c r="D49" s="42"/>
      <c r="E49" s="50">
        <f>(AVERAGE(G49,J49,M49,P49)/Q49)</f>
        <v>0.75682261208576995</v>
      </c>
      <c r="F49" s="50">
        <f t="shared" ref="F49:F52" si="22">G49/H49</f>
        <v>0.7032457496136012</v>
      </c>
      <c r="G49" s="113">
        <f>SUM([3]ATENGUILLO!G49,[3]bolaños!G49,[3]mezquitic!G49,'[3]santa maria'!G49,'[3]San Miguel'!G49,[3]Tapalpa!G49,'[3]La Huerta'!G49,[3]Ayutla!G49,[3]Cuautitlan!G49,'[3]Villa P'!G49,[3]Autlán!G49,[3]Guachinango!G49,[3]Hostotipaquillo!G49,[3]Cuquio!G49,[3]Tlajomulco!G49)</f>
        <v>455</v>
      </c>
      <c r="H49" s="114">
        <v>647</v>
      </c>
      <c r="I49" s="50">
        <f t="shared" ref="I49:I52" si="23">J49/K49</f>
        <v>0.83055975794251136</v>
      </c>
      <c r="J49" s="69">
        <v>549</v>
      </c>
      <c r="K49" s="50">
        <f>H49+G51</f>
        <v>661</v>
      </c>
      <c r="L49" s="50">
        <f t="shared" ref="L49:L51" si="24">M49/N49</f>
        <v>0.81093057607090102</v>
      </c>
      <c r="M49" s="69">
        <v>549</v>
      </c>
      <c r="N49" s="50">
        <f>K49+J51</f>
        <v>677</v>
      </c>
      <c r="O49" s="50">
        <f>M49/N49</f>
        <v>0.81093057607090102</v>
      </c>
      <c r="P49" s="69"/>
      <c r="Q49" s="50">
        <f>N49+M51</f>
        <v>684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10"/>
    </row>
    <row r="50" spans="1:32" ht="15" customHeight="1" x14ac:dyDescent="0.3">
      <c r="A50" s="32"/>
      <c r="B50" s="48">
        <v>5.2</v>
      </c>
      <c r="C50" s="49" t="s">
        <v>78</v>
      </c>
      <c r="D50" s="42"/>
      <c r="E50" s="50">
        <f>(AVERAGE(G50,J50,M50,P50)/AVERAGE(H50,K50,N50,Q50))</f>
        <v>0.93324747799957064</v>
      </c>
      <c r="F50" s="50">
        <f t="shared" si="22"/>
        <v>0.72747252747252744</v>
      </c>
      <c r="G50" s="113">
        <f>SUM([3]ATENGUILLO!G50,[3]bolaños!G50,[3]mezquitic!G50,'[3]santa maria'!G50,'[3]San Miguel'!G50,[3]Tapalpa!G50,'[3]La Huerta'!G50,[3]Ayutla!G50,[3]Cuautitlan!G50,'[3]Villa P'!G50,[3]Autlán!G50,[3]Guachinango!G50,[3]Hostotipaquillo!G50,[3]Cuquio!G50,[3]Tlajomulco!G50)</f>
        <v>331</v>
      </c>
      <c r="H50" s="50">
        <f>G49</f>
        <v>455</v>
      </c>
      <c r="I50" s="50">
        <f t="shared" si="23"/>
        <v>0.65573770491803274</v>
      </c>
      <c r="J50" s="69">
        <v>360</v>
      </c>
      <c r="K50" s="50">
        <f>J49</f>
        <v>549</v>
      </c>
      <c r="L50" s="50">
        <f t="shared" si="24"/>
        <v>0.72131147540983609</v>
      </c>
      <c r="M50" s="69">
        <v>396</v>
      </c>
      <c r="N50" s="50">
        <f>M49</f>
        <v>549</v>
      </c>
      <c r="O50" s="50">
        <f t="shared" ref="O50:O52" si="25">M50/N50</f>
        <v>0.72131147540983609</v>
      </c>
      <c r="P50" s="69"/>
      <c r="Q50" s="50">
        <f>P49</f>
        <v>0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10"/>
    </row>
    <row r="51" spans="1:32" ht="15.75" customHeight="1" x14ac:dyDescent="0.3">
      <c r="A51" s="32"/>
      <c r="B51" s="48">
        <v>5.3</v>
      </c>
      <c r="C51" s="49" t="s">
        <v>79</v>
      </c>
      <c r="D51" s="42"/>
      <c r="E51" s="50">
        <f t="shared" ref="E51:E52" si="26">((G51+J51+M51+P51)/(H51))</f>
        <v>2.4540691118922864E-3</v>
      </c>
      <c r="F51" s="50">
        <f t="shared" si="22"/>
        <v>9.2856669098627051E-4</v>
      </c>
      <c r="G51" s="113">
        <f>SUM([3]ATENGUILLO!G51,[3]bolaños!G51,[3]mezquitic!G51,'[3]santa maria'!G51,'[3]San Miguel'!G51,[3]Tapalpa!G51,'[3]La Huerta'!G51,[3]Ayutla!G51,[3]Cuautitlan!G51,'[3]Villa P'!G51,[3]Autlán!G51,[3]Guachinango!G51,[3]Hostotipaquillo!G51,[3]Cuquio!G51,[3]Tlajomulco!G51)</f>
        <v>14</v>
      </c>
      <c r="H51" s="52">
        <f>SUM('ANEXO 6 (1)'!$D$16:$D$26)-'ANEXO 6 (2)'!H49</f>
        <v>15077</v>
      </c>
      <c r="I51" s="50">
        <f t="shared" si="23"/>
        <v>1.0622054039699928E-3</v>
      </c>
      <c r="J51" s="69">
        <v>16</v>
      </c>
      <c r="K51" s="50">
        <f>SUM('ANEXO 6 (1)'!$D$16:$D$26)-'ANEXO 6 (2)'!K49</f>
        <v>15063</v>
      </c>
      <c r="L51" s="50">
        <f t="shared" si="24"/>
        <v>4.6520901176314217E-4</v>
      </c>
      <c r="M51" s="69">
        <v>7</v>
      </c>
      <c r="N51" s="50">
        <f>SUM('ANEXO 6 (1)'!$D$16:$D$26)-'ANEXO 6 (2)'!N49</f>
        <v>15047</v>
      </c>
      <c r="O51" s="50">
        <f t="shared" si="25"/>
        <v>4.6520901176314217E-4</v>
      </c>
      <c r="P51" s="69"/>
      <c r="Q51" s="52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10"/>
    </row>
    <row r="52" spans="1:32" ht="15.75" customHeight="1" x14ac:dyDescent="0.3">
      <c r="A52" s="32"/>
      <c r="B52" s="48">
        <v>5.4</v>
      </c>
      <c r="C52" s="49" t="s">
        <v>80</v>
      </c>
      <c r="D52" s="42"/>
      <c r="E52" s="50">
        <f t="shared" si="26"/>
        <v>0.43637932856589284</v>
      </c>
      <c r="F52" s="50">
        <f t="shared" si="22"/>
        <v>9.9297213513227886E-2</v>
      </c>
      <c r="G52" s="113">
        <f>SUM([3]ATENGUILLO!G52,[3]bolaños!G52,[3]mezquitic!G52,'[3]santa maria'!G52,'[3]San Miguel'!G52,[3]Tapalpa!G52,'[3]La Huerta'!G52,[3]Ayutla!G52,[3]Cuautitlan!G52,'[3]Villa P'!G52,[3]Autlán!G52,[3]Guachinango!G52,[3]Hostotipaquillo!G52,[3]Cuquio!G52,[3]Tlajomulco!G52)</f>
        <v>451</v>
      </c>
      <c r="H52" s="50">
        <f>(SUM('ANEXO 6 (1)'!$D$16:$D$26)*0.33)-H49</f>
        <v>4541.92</v>
      </c>
      <c r="I52" s="50">
        <f t="shared" si="23"/>
        <v>0.19567483524443893</v>
      </c>
      <c r="J52" s="69">
        <v>886</v>
      </c>
      <c r="K52" s="50">
        <f>(SUM('ANEXO 6 (1)'!$D$16:$D$26)*0.33)-K49</f>
        <v>4527.92</v>
      </c>
      <c r="L52" s="50">
        <f>M50</f>
        <v>396</v>
      </c>
      <c r="M52" s="69">
        <v>645</v>
      </c>
      <c r="N52" s="50">
        <f>(SUM('ANEXO 6 (1)'!$D$16:$D$26)*0.33)-N49</f>
        <v>4511.92</v>
      </c>
      <c r="O52" s="50">
        <f t="shared" si="25"/>
        <v>0.14295466231670775</v>
      </c>
      <c r="P52" s="69"/>
      <c r="Q52" s="50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10"/>
    </row>
    <row r="53" spans="1:32" ht="15.75" customHeight="1" x14ac:dyDescent="0.3">
      <c r="A53" s="32"/>
      <c r="B53" s="51"/>
      <c r="C53" s="166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6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3.5" customHeight="1" x14ac:dyDescent="0.3">
      <c r="A54" s="32"/>
      <c r="B54" s="33"/>
      <c r="C54" s="171" t="s">
        <v>81</v>
      </c>
      <c r="D54" s="39"/>
      <c r="E54" s="173" t="s">
        <v>48</v>
      </c>
      <c r="F54" s="168" t="s">
        <v>49</v>
      </c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70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3.5" customHeight="1" x14ac:dyDescent="0.3">
      <c r="A55" s="32"/>
      <c r="B55" s="33"/>
      <c r="C55" s="172"/>
      <c r="D55" s="39"/>
      <c r="E55" s="174"/>
      <c r="F55" s="175" t="s">
        <v>50</v>
      </c>
      <c r="G55" s="169"/>
      <c r="H55" s="170"/>
      <c r="I55" s="175" t="s">
        <v>51</v>
      </c>
      <c r="J55" s="169"/>
      <c r="K55" s="170"/>
      <c r="L55" s="175" t="s">
        <v>52</v>
      </c>
      <c r="M55" s="169"/>
      <c r="N55" s="170"/>
      <c r="O55" s="175" t="s">
        <v>53</v>
      </c>
      <c r="P55" s="169"/>
      <c r="Q55" s="170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 customHeight="1" x14ac:dyDescent="0.25">
      <c r="A56" s="40"/>
      <c r="B56" s="33"/>
      <c r="C56" s="41"/>
      <c r="D56" s="42"/>
      <c r="E56" s="43"/>
      <c r="F56" s="44" t="s">
        <v>54</v>
      </c>
      <c r="G56" s="45" t="s">
        <v>55</v>
      </c>
      <c r="H56" s="46" t="s">
        <v>56</v>
      </c>
      <c r="I56" s="44" t="s">
        <v>54</v>
      </c>
      <c r="J56" s="45" t="s">
        <v>55</v>
      </c>
      <c r="K56" s="46" t="s">
        <v>56</v>
      </c>
      <c r="L56" s="44" t="s">
        <v>54</v>
      </c>
      <c r="M56" s="45" t="s">
        <v>55</v>
      </c>
      <c r="N56" s="46" t="s">
        <v>56</v>
      </c>
      <c r="O56" s="44" t="s">
        <v>54</v>
      </c>
      <c r="P56" s="45" t="s">
        <v>55</v>
      </c>
      <c r="Q56" s="46" t="s">
        <v>56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</row>
    <row r="57" spans="1:32" ht="15.75" customHeight="1" x14ac:dyDescent="0.3">
      <c r="A57" s="32"/>
      <c r="B57" s="48">
        <v>6.1</v>
      </c>
      <c r="C57" s="49" t="s">
        <v>82</v>
      </c>
      <c r="D57" s="42"/>
      <c r="E57" s="50">
        <f>(AVERAGE(G57,J57,M57,P57)/Q57)</f>
        <v>0.93948717948717941</v>
      </c>
      <c r="F57" s="50">
        <f t="shared" ref="F57:F60" si="27">G57/H57</f>
        <v>0.99657534246575341</v>
      </c>
      <c r="G57" s="113">
        <f>SUM([3]ATENGUILLO!G57,[3]bolaños!G57,[3]mezquitic!G57,'[3]santa maria'!G57,'[3]San Miguel'!G57,[3]Tapalpa!G57,'[3]La Huerta'!G57,[3]Ayutla!G57,[3]Cuautitlan!G57,'[3]Villa P'!G57,[3]Autlán!G57,[3]Guachinango!G57,[3]Hostotipaquillo!G57,[3]Cuquio!G57,[3]Tlajomulco!G57)</f>
        <v>291</v>
      </c>
      <c r="H57" s="71">
        <v>292</v>
      </c>
      <c r="I57" s="50">
        <f t="shared" ref="I57:I60" si="28">J57/K57</f>
        <v>0.99009900990099009</v>
      </c>
      <c r="J57" s="69">
        <v>300</v>
      </c>
      <c r="K57" s="50">
        <f>H57+G59</f>
        <v>303</v>
      </c>
      <c r="L57" s="50">
        <f t="shared" ref="L57:L60" si="29">M57/N57</f>
        <v>1</v>
      </c>
      <c r="M57" s="113">
        <v>325</v>
      </c>
      <c r="N57" s="50">
        <f>K57+J59</f>
        <v>325</v>
      </c>
      <c r="O57" s="116">
        <f>M57/N57</f>
        <v>1</v>
      </c>
      <c r="P57" s="69"/>
      <c r="Q57" s="50">
        <f>N57+M59</f>
        <v>325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10"/>
    </row>
    <row r="58" spans="1:32" ht="15.75" customHeight="1" x14ac:dyDescent="0.3">
      <c r="A58" s="32"/>
      <c r="B58" s="48">
        <v>6.2</v>
      </c>
      <c r="C58" s="49" t="s">
        <v>83</v>
      </c>
      <c r="D58" s="42"/>
      <c r="E58" s="50">
        <f>(AVERAGE(G58,J58,M58,P58)/AVERAGE(H58,K58,N58,Q58))</f>
        <v>0.38136826783114991</v>
      </c>
      <c r="F58" s="50">
        <f t="shared" si="27"/>
        <v>0.31958762886597936</v>
      </c>
      <c r="G58" s="113">
        <f>SUM([3]ATENGUILLO!G58,[3]bolaños!G58,[3]mezquitic!G58,'[3]santa maria'!G58,'[3]San Miguel'!G58,[3]Tapalpa!G58,'[3]La Huerta'!G58,[3]Ayutla!G58,[3]Cuautitlan!G58,'[3]Villa P'!G58,[3]Autlán!G58,[3]Guachinango!G58,[3]Hostotipaquillo!G58,[3]Cuquio!G58,[3]Tlajomulco!G58)</f>
        <v>93</v>
      </c>
      <c r="H58" s="50">
        <f>G57</f>
        <v>291</v>
      </c>
      <c r="I58" s="50">
        <f t="shared" si="28"/>
        <v>0.28666666666666668</v>
      </c>
      <c r="J58" s="69">
        <v>86</v>
      </c>
      <c r="K58" s="50">
        <f>J57</f>
        <v>300</v>
      </c>
      <c r="L58" s="50">
        <f t="shared" si="29"/>
        <v>0.25538461538461538</v>
      </c>
      <c r="M58" s="113">
        <f>SUM([4]ATENGUILLO!M58,[4]bolaños!M55,[4]mezquitic!M58,'[4]santa maria'!M58,'[4]San Miguel'!M58,[4]Tapalpa!M58,'[4]La Huerta'!M58,[4]Ayutla!M58,[4]Cuautitlan!M58,'[4]Villa P'!M58,[4]Autlán!M58,[4]Guachinango!M58,[4]Hostotipaquillo!M58,[4]Cuquio!M58,[4]Tlajomulco!M58)</f>
        <v>83</v>
      </c>
      <c r="N58" s="50">
        <f>M57</f>
        <v>325</v>
      </c>
      <c r="O58" s="116">
        <f t="shared" ref="O58:O60" si="30">M58/N58</f>
        <v>0.25538461538461538</v>
      </c>
      <c r="P58" s="69"/>
      <c r="Q58" s="50">
        <f>P57</f>
        <v>0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0"/>
    </row>
    <row r="59" spans="1:32" ht="15.75" customHeight="1" x14ac:dyDescent="0.3">
      <c r="A59" s="32"/>
      <c r="B59" s="48">
        <v>6.3</v>
      </c>
      <c r="C59" s="49" t="s">
        <v>84</v>
      </c>
      <c r="D59" s="42"/>
      <c r="E59" s="50">
        <f t="shared" ref="E59:E60" si="31">((G59+J59+M59+P59)/(H59))</f>
        <v>2.1384136858475893E-3</v>
      </c>
      <c r="F59" s="50">
        <f t="shared" si="27"/>
        <v>7.1280456194919653E-4</v>
      </c>
      <c r="G59" s="113">
        <f>SUM([3]ATENGUILLO!G59,[3]bolaños!G59,[3]mezquitic!G59,'[3]santa maria'!G59,'[3]San Miguel'!G59,[3]Tapalpa!G59,'[3]La Huerta'!G59,[3]Ayutla!G59,[3]Cuautitlan!G59,'[3]Villa P'!G59,[3]Autlán!G59,[3]Guachinango!G59,[3]Hostotipaquillo!G59,[3]Cuquio!G59,[3]Tlajomulco!G59)</f>
        <v>11</v>
      </c>
      <c r="H59" s="52">
        <f>SUM('ANEXO 6 (1)'!$D$16:$D$26)-'ANEXO 6 (2)'!H57</f>
        <v>15432</v>
      </c>
      <c r="I59" s="50">
        <f t="shared" si="28"/>
        <v>1.4266260294403736E-3</v>
      </c>
      <c r="J59" s="69">
        <v>22</v>
      </c>
      <c r="K59" s="50">
        <f>(SUM('ANEXO 6 (1)'!$D$16:$D$26))-K57</f>
        <v>15421</v>
      </c>
      <c r="L59" s="50">
        <f t="shared" si="29"/>
        <v>0</v>
      </c>
      <c r="M59" s="113">
        <f>SUM([4]ATENGUILLO!M59,[4]bolaños!M56,[4]mezquitic!M59,'[4]santa maria'!M59,'[4]San Miguel'!M59,[4]Tapalpa!M59,'[4]La Huerta'!M59,[4]Ayutla!M59,[4]Cuautitlan!M59,'[4]Villa P'!M59,[4]Autlán!M59,[4]Guachinango!M59,[4]Hostotipaquillo!M59,[4]Cuquio!M59,[4]Tlajomulco!M59)</f>
        <v>0</v>
      </c>
      <c r="N59" s="52">
        <f>(SUM('ANEXO 6 (1)'!$D$16:$D$26))-N57</f>
        <v>15399</v>
      </c>
      <c r="O59" s="116">
        <f t="shared" si="30"/>
        <v>0</v>
      </c>
      <c r="P59" s="69"/>
      <c r="Q59" s="52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0"/>
    </row>
    <row r="60" spans="1:32" ht="15.75" customHeight="1" x14ac:dyDescent="0.3">
      <c r="A60" s="32"/>
      <c r="B60" s="48">
        <v>6.4</v>
      </c>
      <c r="C60" s="49" t="s">
        <v>85</v>
      </c>
      <c r="D60" s="42"/>
      <c r="E60" s="50">
        <f t="shared" si="31"/>
        <v>0.3790137474167436</v>
      </c>
      <c r="F60" s="50">
        <f t="shared" si="27"/>
        <v>7.5761907484704669E-2</v>
      </c>
      <c r="G60" s="113">
        <f>SUM([3]ATENGUILLO!G60,[3]bolaños!G60,[3]mezquitic!G60,'[3]santa maria'!G60,'[3]San Miguel'!G60,[3]Tapalpa!G60,'[3]La Huerta'!G60,[3]Ayutla!G60,[3]Cuautitlan!G60,'[3]Villa P'!G60,[3]Autlán!G60,[3]Guachinango!G60,[3]Hostotipaquillo!G60,[3]Cuquio!G60,[3]Tlajomulco!G60)</f>
        <v>371</v>
      </c>
      <c r="H60" s="50">
        <f>(SUM('ANEXO 6 (1)'!$D$16:$D$26)*0.33)-H57</f>
        <v>4896.92</v>
      </c>
      <c r="I60" s="50">
        <f t="shared" si="28"/>
        <v>0.1749926318891836</v>
      </c>
      <c r="J60" s="69">
        <v>855</v>
      </c>
      <c r="K60" s="50">
        <f>(SUM('ANEXO 6 (1)'!$D$16:$D$26)*0.33)-K57</f>
        <v>4885.92</v>
      </c>
      <c r="L60" s="50">
        <f t="shared" si="29"/>
        <v>0.12952515666376091</v>
      </c>
      <c r="M60" s="113">
        <f>SUM([4]ATENGUILLO!M60,[4]bolaños!M57,[4]mezquitic!M60,'[4]santa maria'!M60,'[4]San Miguel'!M60,[4]Tapalpa!M60,'[4]La Huerta'!M60,[4]Ayutla!M60,[4]Cuautitlan!M60,'[4]Villa P'!M60,[4]Autlán!M60,[4]Guachinango!M60,[4]Hostotipaquillo!M60,[4]Cuquio!M60,[4]Tlajomulco!M60)</f>
        <v>630</v>
      </c>
      <c r="N60" s="50">
        <f>(SUM('ANEXO 6 (1)'!$D$16:$D$26)*0.33)-N57</f>
        <v>4863.92</v>
      </c>
      <c r="O60" s="116">
        <f t="shared" si="30"/>
        <v>0.12952515666376091</v>
      </c>
      <c r="P60" s="69"/>
      <c r="Q60" s="50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10"/>
    </row>
    <row r="61" spans="1:32" ht="15.75" customHeight="1" x14ac:dyDescent="0.3">
      <c r="A61" s="32"/>
      <c r="B61" s="51"/>
      <c r="C61" s="166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6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3.5" customHeight="1" x14ac:dyDescent="0.3">
      <c r="A62" s="32"/>
      <c r="B62" s="33"/>
      <c r="C62" s="171" t="s">
        <v>86</v>
      </c>
      <c r="D62" s="39"/>
      <c r="E62" s="173" t="s">
        <v>48</v>
      </c>
      <c r="F62" s="168" t="s">
        <v>49</v>
      </c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70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3.5" customHeight="1" x14ac:dyDescent="0.3">
      <c r="A63" s="32"/>
      <c r="B63" s="33"/>
      <c r="C63" s="172"/>
      <c r="D63" s="39"/>
      <c r="E63" s="174"/>
      <c r="F63" s="175" t="s">
        <v>50</v>
      </c>
      <c r="G63" s="169"/>
      <c r="H63" s="170"/>
      <c r="I63" s="175" t="s">
        <v>51</v>
      </c>
      <c r="J63" s="169"/>
      <c r="K63" s="170"/>
      <c r="L63" s="175" t="s">
        <v>52</v>
      </c>
      <c r="M63" s="169"/>
      <c r="N63" s="170"/>
      <c r="O63" s="175" t="s">
        <v>53</v>
      </c>
      <c r="P63" s="169"/>
      <c r="Q63" s="170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 customHeight="1" x14ac:dyDescent="0.25">
      <c r="A64" s="40"/>
      <c r="B64" s="33"/>
      <c r="C64" s="41"/>
      <c r="D64" s="42"/>
      <c r="E64" s="43"/>
      <c r="F64" s="44" t="s">
        <v>54</v>
      </c>
      <c r="G64" s="45" t="s">
        <v>55</v>
      </c>
      <c r="H64" s="46" t="s">
        <v>56</v>
      </c>
      <c r="I64" s="44" t="s">
        <v>54</v>
      </c>
      <c r="J64" s="45" t="s">
        <v>55</v>
      </c>
      <c r="K64" s="46" t="s">
        <v>56</v>
      </c>
      <c r="L64" s="44" t="s">
        <v>54</v>
      </c>
      <c r="M64" s="45" t="s">
        <v>55</v>
      </c>
      <c r="N64" s="46" t="s">
        <v>56</v>
      </c>
      <c r="O64" s="44" t="s">
        <v>54</v>
      </c>
      <c r="P64" s="45" t="s">
        <v>55</v>
      </c>
      <c r="Q64" s="46" t="s">
        <v>56</v>
      </c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</row>
    <row r="65" spans="1:32" ht="15.75" customHeight="1" x14ac:dyDescent="0.3">
      <c r="A65" s="32"/>
      <c r="B65" s="48">
        <v>7.1</v>
      </c>
      <c r="C65" s="49" t="s">
        <v>87</v>
      </c>
      <c r="D65" s="42"/>
      <c r="E65" s="50">
        <f>(AVERAGE(G65,J65,M65,P65)/Q65)</f>
        <v>0.80853994490358128</v>
      </c>
      <c r="F65" s="50">
        <f t="shared" ref="F65:F68" si="32">G65/H65</f>
        <v>0.90291262135922334</v>
      </c>
      <c r="G65" s="69">
        <v>186</v>
      </c>
      <c r="H65" s="114">
        <v>206</v>
      </c>
      <c r="I65" s="50">
        <f t="shared" ref="I65:I68" si="33">J65/K65</f>
        <v>0.9138755980861244</v>
      </c>
      <c r="J65" s="69">
        <v>191</v>
      </c>
      <c r="K65" s="50">
        <f>H65+G67</f>
        <v>209</v>
      </c>
      <c r="L65" s="50">
        <f t="shared" ref="L65:L68" si="34">M65/N65</f>
        <v>0.92511013215859028</v>
      </c>
      <c r="M65" s="113">
        <v>210</v>
      </c>
      <c r="N65" s="50">
        <f>K65+J67</f>
        <v>227</v>
      </c>
      <c r="O65" s="116">
        <f>M65/N65</f>
        <v>0.92511013215859028</v>
      </c>
      <c r="P65" s="69"/>
      <c r="Q65" s="50">
        <f>N65+M67</f>
        <v>242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10"/>
    </row>
    <row r="66" spans="1:32" ht="15.75" customHeight="1" x14ac:dyDescent="0.3">
      <c r="A66" s="32"/>
      <c r="B66" s="48">
        <v>7.2</v>
      </c>
      <c r="C66" s="49" t="s">
        <v>88</v>
      </c>
      <c r="D66" s="42"/>
      <c r="E66" s="50">
        <f>(AVERAGE(G66,J66,M66,P66)/AVERAGE(H66,K66,N66,Q66))</f>
        <v>0.75184554230550815</v>
      </c>
      <c r="F66" s="50">
        <f t="shared" si="32"/>
        <v>0.56451612903225812</v>
      </c>
      <c r="G66" s="69">
        <v>105</v>
      </c>
      <c r="H66" s="50">
        <f>G65</f>
        <v>186</v>
      </c>
      <c r="I66" s="50">
        <f t="shared" si="33"/>
        <v>0.55497382198952883</v>
      </c>
      <c r="J66" s="69">
        <v>106</v>
      </c>
      <c r="K66" s="50">
        <f>J65</f>
        <v>191</v>
      </c>
      <c r="L66" s="50">
        <f t="shared" si="34"/>
        <v>0.5714285714285714</v>
      </c>
      <c r="M66" s="113">
        <v>120</v>
      </c>
      <c r="N66" s="50">
        <f>M65</f>
        <v>210</v>
      </c>
      <c r="O66" s="116">
        <f t="shared" ref="O66:O68" si="35">M66/N66</f>
        <v>0.5714285714285714</v>
      </c>
      <c r="P66" s="69"/>
      <c r="Q66" s="50">
        <f>P65</f>
        <v>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10"/>
    </row>
    <row r="67" spans="1:32" ht="15.75" customHeight="1" x14ac:dyDescent="0.3">
      <c r="A67" s="32"/>
      <c r="B67" s="48">
        <v>7.3</v>
      </c>
      <c r="C67" s="49" t="s">
        <v>89</v>
      </c>
      <c r="D67" s="42"/>
      <c r="E67" s="50">
        <f t="shared" ref="E67:E68" si="36">((G67+J67+M67+P67)/(H67))</f>
        <v>2.3198865833225931E-3</v>
      </c>
      <c r="F67" s="50">
        <f t="shared" si="32"/>
        <v>1.9332388194354943E-4</v>
      </c>
      <c r="G67" s="69">
        <v>3</v>
      </c>
      <c r="H67" s="52">
        <f>SUM('ANEXO 6 (1)'!$D$16:$D$26)-'ANEXO 6 (2)'!H65</f>
        <v>15518</v>
      </c>
      <c r="I67" s="50">
        <f t="shared" si="33"/>
        <v>1.1601675797615211E-3</v>
      </c>
      <c r="J67" s="69">
        <v>18</v>
      </c>
      <c r="K67" s="50">
        <f>SUM('ANEXO 6 (1)'!$D$16:$D$26)-'ANEXO 6 (2)'!K65</f>
        <v>15515</v>
      </c>
      <c r="L67" s="50">
        <f t="shared" si="34"/>
        <v>9.6792927663418731E-4</v>
      </c>
      <c r="M67" s="113">
        <v>15</v>
      </c>
      <c r="N67" s="50">
        <f>SUM('ANEXO 6 (1)'!$D$16:$D$26)-'ANEXO 6 (2)'!N65</f>
        <v>15497</v>
      </c>
      <c r="O67" s="116">
        <f t="shared" si="35"/>
        <v>9.6792927663418731E-4</v>
      </c>
      <c r="P67" s="69"/>
      <c r="Q67" s="52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10"/>
    </row>
    <row r="68" spans="1:32" ht="15.75" customHeight="1" x14ac:dyDescent="0.3">
      <c r="A68" s="32"/>
      <c r="B68" s="48">
        <v>7.4</v>
      </c>
      <c r="C68" s="49" t="s">
        <v>90</v>
      </c>
      <c r="D68" s="42"/>
      <c r="E68" s="50">
        <f t="shared" si="36"/>
        <v>0.61586265480395219</v>
      </c>
      <c r="F68" s="50">
        <f t="shared" si="32"/>
        <v>9.0535163410381356E-2</v>
      </c>
      <c r="G68" s="69">
        <v>81</v>
      </c>
      <c r="H68" s="50">
        <f>(SUM('ANEXO 6 (1)'!$D$16:$D$26)*0.07)-H65</f>
        <v>894.68000000000006</v>
      </c>
      <c r="I68" s="50">
        <f t="shared" si="33"/>
        <v>0.29270590346312575</v>
      </c>
      <c r="J68" s="69">
        <v>261</v>
      </c>
      <c r="K68" s="50">
        <f>(SUM('ANEXO 6 (1)'!$D$16:$D$26)*0.07)-K65</f>
        <v>891.68000000000006</v>
      </c>
      <c r="L68" s="50">
        <f t="shared" si="34"/>
        <v>0.23921802032780878</v>
      </c>
      <c r="M68" s="113">
        <v>209</v>
      </c>
      <c r="N68" s="50">
        <f>(SUM('ANEXO 6 (1)'!$D$16:$D$26)*0.07)-N65</f>
        <v>873.68000000000006</v>
      </c>
      <c r="O68" s="116">
        <f t="shared" si="35"/>
        <v>0.23921802032780878</v>
      </c>
      <c r="P68" s="69"/>
      <c r="Q68" s="50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10"/>
    </row>
    <row r="69" spans="1:32" ht="15.75" customHeight="1" x14ac:dyDescent="0.3">
      <c r="A69" s="32"/>
      <c r="B69" s="51"/>
      <c r="C69" s="166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6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3.5" customHeight="1" x14ac:dyDescent="0.3">
      <c r="A70" s="32"/>
      <c r="B70" s="33"/>
      <c r="C70" s="171" t="s">
        <v>91</v>
      </c>
      <c r="D70" s="39"/>
      <c r="E70" s="173" t="s">
        <v>48</v>
      </c>
      <c r="F70" s="168" t="s">
        <v>49</v>
      </c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70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3.5" customHeight="1" x14ac:dyDescent="0.3">
      <c r="A71" s="32"/>
      <c r="B71" s="33"/>
      <c r="C71" s="172"/>
      <c r="D71" s="39"/>
      <c r="E71" s="174"/>
      <c r="F71" s="175" t="s">
        <v>50</v>
      </c>
      <c r="G71" s="169"/>
      <c r="H71" s="170"/>
      <c r="I71" s="175" t="s">
        <v>51</v>
      </c>
      <c r="J71" s="169"/>
      <c r="K71" s="170"/>
      <c r="L71" s="175" t="s">
        <v>52</v>
      </c>
      <c r="M71" s="169"/>
      <c r="N71" s="170"/>
      <c r="O71" s="175" t="s">
        <v>53</v>
      </c>
      <c r="P71" s="169"/>
      <c r="Q71" s="170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 customHeight="1" x14ac:dyDescent="0.25">
      <c r="A72" s="40"/>
      <c r="B72" s="33"/>
      <c r="C72" s="41"/>
      <c r="D72" s="42"/>
      <c r="E72" s="43" t="s">
        <v>92</v>
      </c>
      <c r="F72" s="44" t="s">
        <v>54</v>
      </c>
      <c r="G72" s="45" t="s">
        <v>55</v>
      </c>
      <c r="H72" s="46" t="s">
        <v>56</v>
      </c>
      <c r="I72" s="44" t="s">
        <v>54</v>
      </c>
      <c r="J72" s="45" t="s">
        <v>55</v>
      </c>
      <c r="K72" s="46" t="s">
        <v>56</v>
      </c>
      <c r="L72" s="44" t="s">
        <v>54</v>
      </c>
      <c r="M72" s="45" t="s">
        <v>55</v>
      </c>
      <c r="N72" s="46" t="s">
        <v>56</v>
      </c>
      <c r="O72" s="44" t="s">
        <v>54</v>
      </c>
      <c r="P72" s="45" t="s">
        <v>55</v>
      </c>
      <c r="Q72" s="46" t="s">
        <v>56</v>
      </c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</row>
    <row r="73" spans="1:32" ht="15.75" customHeight="1" x14ac:dyDescent="0.3">
      <c r="A73" s="32"/>
      <c r="B73" s="48">
        <v>8.1</v>
      </c>
      <c r="C73" s="49" t="s">
        <v>93</v>
      </c>
      <c r="D73" s="42"/>
      <c r="E73" s="50">
        <f>(AVERAGE(G73,J73,M73,P73)/Q73)</f>
        <v>0.51034975017844397</v>
      </c>
      <c r="F73" s="50">
        <f t="shared" ref="F73:F75" si="37">G73/H73</f>
        <v>0.9688715953307393</v>
      </c>
      <c r="G73" s="70">
        <v>249</v>
      </c>
      <c r="H73" s="71">
        <v>257</v>
      </c>
      <c r="I73" s="50">
        <f t="shared" ref="I73:I75" si="38">J73/K73</f>
        <v>0.77926421404682278</v>
      </c>
      <c r="J73" s="70">
        <v>233</v>
      </c>
      <c r="K73" s="50">
        <f>H73+G75</f>
        <v>299</v>
      </c>
      <c r="L73" s="50">
        <f t="shared" ref="L73:L75" si="39">M73/N73</f>
        <v>0.5032397408207343</v>
      </c>
      <c r="M73" s="113">
        <v>233</v>
      </c>
      <c r="N73" s="50">
        <f>K73+J75</f>
        <v>463</v>
      </c>
      <c r="O73" s="116">
        <f>M73/N73</f>
        <v>0.5032397408207343</v>
      </c>
      <c r="P73" s="70"/>
      <c r="Q73" s="50">
        <f>N73+M75</f>
        <v>467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 customHeight="1" x14ac:dyDescent="0.3">
      <c r="A74" s="32"/>
      <c r="B74" s="48">
        <v>8.1999999999999993</v>
      </c>
      <c r="C74" s="49" t="s">
        <v>94</v>
      </c>
      <c r="D74" s="42"/>
      <c r="E74" s="50">
        <f>(AVERAGE(G74,J74,M74,P74)/AVERAGE(H74,K74,N74,Q74))</f>
        <v>0.63030303030303036</v>
      </c>
      <c r="F74" s="50">
        <f t="shared" si="37"/>
        <v>0.53413654618473894</v>
      </c>
      <c r="G74" s="69">
        <v>133</v>
      </c>
      <c r="H74" s="50">
        <f>G73</f>
        <v>249</v>
      </c>
      <c r="I74" s="50">
        <f t="shared" si="38"/>
        <v>0.44206008583690987</v>
      </c>
      <c r="J74" s="69">
        <v>103</v>
      </c>
      <c r="K74" s="50">
        <f>J73</f>
        <v>233</v>
      </c>
      <c r="L74" s="50">
        <f t="shared" si="39"/>
        <v>0.43776824034334766</v>
      </c>
      <c r="M74" s="113">
        <v>102</v>
      </c>
      <c r="N74" s="50">
        <f>M73</f>
        <v>233</v>
      </c>
      <c r="O74" s="116">
        <f>M74/N74</f>
        <v>0.43776824034334766</v>
      </c>
      <c r="P74" s="69"/>
      <c r="Q74" s="50">
        <f>P73</f>
        <v>0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10"/>
    </row>
    <row r="75" spans="1:32" ht="15.75" customHeight="1" x14ac:dyDescent="0.3">
      <c r="A75" s="32"/>
      <c r="B75" s="48">
        <v>8.3000000000000007</v>
      </c>
      <c r="C75" s="49" t="s">
        <v>95</v>
      </c>
      <c r="D75" s="42"/>
      <c r="E75" s="50">
        <f>((G75+J75+M75+P75)/(Q75))</f>
        <v>0.30701754385964913</v>
      </c>
      <c r="F75" s="50">
        <f t="shared" si="37"/>
        <v>6.4914992272024727E-2</v>
      </c>
      <c r="G75" s="69">
        <v>42</v>
      </c>
      <c r="H75" s="50">
        <f>LARGE(E76:H76,1)</f>
        <v>647</v>
      </c>
      <c r="I75" s="50">
        <f t="shared" si="38"/>
        <v>0.24810892586989411</v>
      </c>
      <c r="J75" s="69">
        <v>164</v>
      </c>
      <c r="K75" s="50">
        <f>LARGE(I76:L76,1)</f>
        <v>661</v>
      </c>
      <c r="L75" s="50">
        <f t="shared" si="39"/>
        <v>5.9084194977843431E-3</v>
      </c>
      <c r="M75" s="113">
        <v>4</v>
      </c>
      <c r="N75" s="50">
        <f>LARGE(M76:P76,1)</f>
        <v>677</v>
      </c>
      <c r="O75" s="116">
        <f>M75/N75</f>
        <v>5.9084194977843431E-3</v>
      </c>
      <c r="P75" s="69"/>
      <c r="Q75" s="50">
        <f>LARGE(Q76:T76,1)</f>
        <v>684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10"/>
    </row>
    <row r="76" spans="1:32" ht="15.75" customHeight="1" x14ac:dyDescent="0.3">
      <c r="A76" s="32"/>
      <c r="B76" s="51"/>
      <c r="C76" s="54"/>
      <c r="D76" s="54"/>
      <c r="E76" s="56">
        <f>+H41</f>
        <v>508</v>
      </c>
      <c r="F76" s="56">
        <f>+H49</f>
        <v>647</v>
      </c>
      <c r="G76" s="56">
        <f>+H57</f>
        <v>292</v>
      </c>
      <c r="H76" s="56">
        <f>+H65</f>
        <v>206</v>
      </c>
      <c r="I76" s="56">
        <f>K41</f>
        <v>518</v>
      </c>
      <c r="J76" s="56">
        <f>K49</f>
        <v>661</v>
      </c>
      <c r="K76" s="56">
        <f>K57</f>
        <v>303</v>
      </c>
      <c r="L76" s="56">
        <f>K65</f>
        <v>209</v>
      </c>
      <c r="M76" s="56">
        <f>N41</f>
        <v>528</v>
      </c>
      <c r="N76" s="56">
        <f>N49</f>
        <v>677</v>
      </c>
      <c r="O76" s="56">
        <f>N57</f>
        <v>325</v>
      </c>
      <c r="P76" s="56">
        <f>N65</f>
        <v>227</v>
      </c>
      <c r="Q76" s="56">
        <f>Q41</f>
        <v>548</v>
      </c>
      <c r="R76" s="57">
        <f>Q49</f>
        <v>684</v>
      </c>
      <c r="S76" s="57">
        <f>+Q57</f>
        <v>325</v>
      </c>
      <c r="T76" s="57">
        <f>Q65</f>
        <v>242</v>
      </c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3.5" customHeight="1" x14ac:dyDescent="0.3">
      <c r="A77" s="32"/>
      <c r="B77" s="33"/>
      <c r="C77" s="171" t="s">
        <v>96</v>
      </c>
      <c r="D77" s="39"/>
      <c r="E77" s="177" t="s">
        <v>48</v>
      </c>
      <c r="F77" s="178" t="s">
        <v>49</v>
      </c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80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3.5" customHeight="1" x14ac:dyDescent="0.3">
      <c r="A78" s="32"/>
      <c r="B78" s="33"/>
      <c r="C78" s="172"/>
      <c r="D78" s="39"/>
      <c r="E78" s="174"/>
      <c r="F78" s="175" t="s">
        <v>50</v>
      </c>
      <c r="G78" s="169"/>
      <c r="H78" s="170"/>
      <c r="I78" s="175" t="s">
        <v>51</v>
      </c>
      <c r="J78" s="169"/>
      <c r="K78" s="170"/>
      <c r="L78" s="175" t="s">
        <v>52</v>
      </c>
      <c r="M78" s="169"/>
      <c r="N78" s="170"/>
      <c r="O78" s="175" t="s">
        <v>53</v>
      </c>
      <c r="P78" s="169"/>
      <c r="Q78" s="170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 customHeight="1" x14ac:dyDescent="0.25">
      <c r="A79" s="40"/>
      <c r="B79" s="33"/>
      <c r="C79" s="41"/>
      <c r="D79" s="42"/>
      <c r="E79" s="43"/>
      <c r="F79" s="44" t="s">
        <v>54</v>
      </c>
      <c r="G79" s="45" t="s">
        <v>55</v>
      </c>
      <c r="H79" s="46" t="s">
        <v>56</v>
      </c>
      <c r="I79" s="44" t="s">
        <v>54</v>
      </c>
      <c r="J79" s="45" t="s">
        <v>55</v>
      </c>
      <c r="K79" s="46" t="s">
        <v>56</v>
      </c>
      <c r="L79" s="44" t="s">
        <v>54</v>
      </c>
      <c r="M79" s="45" t="s">
        <v>55</v>
      </c>
      <c r="N79" s="46" t="s">
        <v>56</v>
      </c>
      <c r="O79" s="44" t="s">
        <v>54</v>
      </c>
      <c r="P79" s="45" t="s">
        <v>55</v>
      </c>
      <c r="Q79" s="46" t="s">
        <v>56</v>
      </c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</row>
    <row r="80" spans="1:32" ht="15.75" customHeight="1" x14ac:dyDescent="0.3">
      <c r="A80" s="32"/>
      <c r="B80" s="48">
        <v>9.1</v>
      </c>
      <c r="C80" s="49" t="s">
        <v>97</v>
      </c>
      <c r="D80" s="42"/>
      <c r="E80" s="58">
        <f t="shared" ref="E80:E81" si="40">((G80+J80+M80+P80)/(H80))</f>
        <v>0.13651877133105803</v>
      </c>
      <c r="F80" s="58">
        <f t="shared" ref="F80:F83" si="41">G80/H80</f>
        <v>2.5597269624573378E-2</v>
      </c>
      <c r="G80" s="114">
        <v>15</v>
      </c>
      <c r="H80" s="58">
        <f>SUM('ANEXO 6 (1)'!C24:C25)/3</f>
        <v>586</v>
      </c>
      <c r="I80" s="58">
        <f t="shared" ref="I80:I83" si="42">J80/K80</f>
        <v>7.5306479859894915E-2</v>
      </c>
      <c r="J80" s="69">
        <v>43</v>
      </c>
      <c r="K80" s="58">
        <f t="shared" ref="K80:K81" si="43">H80-G80</f>
        <v>571</v>
      </c>
      <c r="L80" s="58">
        <f t="shared" ref="L80:L83" si="44">M80/N80</f>
        <v>4.1666666666666664E-2</v>
      </c>
      <c r="M80" s="113">
        <v>22</v>
      </c>
      <c r="N80" s="58">
        <f t="shared" ref="N80:N81" si="45">K80-J80</f>
        <v>528</v>
      </c>
      <c r="O80" s="58">
        <f t="shared" ref="O80:O82" si="46">P80/Q80</f>
        <v>0</v>
      </c>
      <c r="P80" s="69"/>
      <c r="Q80" s="58">
        <f t="shared" ref="Q80:Q81" si="47">N80-M80</f>
        <v>506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10"/>
    </row>
    <row r="81" spans="1:32" ht="15.75" customHeight="1" x14ac:dyDescent="0.3">
      <c r="A81" s="32"/>
      <c r="B81" s="48">
        <v>9.1999999999999993</v>
      </c>
      <c r="C81" s="49" t="s">
        <v>98</v>
      </c>
      <c r="D81" s="42"/>
      <c r="E81" s="58">
        <f t="shared" si="40"/>
        <v>9.41639072847682E-2</v>
      </c>
      <c r="F81" s="58">
        <f t="shared" si="41"/>
        <v>2.1730132450331122E-2</v>
      </c>
      <c r="G81" s="114">
        <v>21</v>
      </c>
      <c r="H81" s="58">
        <f>(SUM('ANEXO 6 (1)'!C18:C23))*0.2</f>
        <v>966.40000000000009</v>
      </c>
      <c r="I81" s="58">
        <f t="shared" si="42"/>
        <v>4.7598899936534794E-2</v>
      </c>
      <c r="J81" s="69">
        <v>45</v>
      </c>
      <c r="K81" s="59">
        <f t="shared" si="43"/>
        <v>945.40000000000009</v>
      </c>
      <c r="L81" s="58">
        <f t="shared" si="44"/>
        <v>2.7765437583296311E-2</v>
      </c>
      <c r="M81" s="113">
        <v>25</v>
      </c>
      <c r="N81" s="59">
        <f t="shared" si="45"/>
        <v>900.40000000000009</v>
      </c>
      <c r="O81" s="58">
        <f t="shared" si="46"/>
        <v>0</v>
      </c>
      <c r="P81" s="69"/>
      <c r="Q81" s="59">
        <f t="shared" si="47"/>
        <v>875.40000000000009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10"/>
    </row>
    <row r="82" spans="1:32" ht="29.25" customHeight="1" x14ac:dyDescent="0.3">
      <c r="A82" s="32"/>
      <c r="B82" s="48">
        <v>9.3000000000000007</v>
      </c>
      <c r="C82" s="49" t="s">
        <v>99</v>
      </c>
      <c r="D82" s="42"/>
      <c r="E82" s="58">
        <f>(G82+J82+M82+P82)/H82</f>
        <v>0.1101520226745684</v>
      </c>
      <c r="F82" s="58">
        <f t="shared" si="41"/>
        <v>2.3189899510435454E-2</v>
      </c>
      <c r="G82" s="58">
        <f>G80+G81</f>
        <v>36</v>
      </c>
      <c r="H82" s="58">
        <f>H80+H81</f>
        <v>1552.4</v>
      </c>
      <c r="I82" s="58">
        <f t="shared" si="42"/>
        <v>5.803218148245845E-2</v>
      </c>
      <c r="J82" s="58">
        <f>J80+J81</f>
        <v>88</v>
      </c>
      <c r="K82" s="59">
        <f t="shared" ref="K82" si="48">K80+K81</f>
        <v>1516.4</v>
      </c>
      <c r="L82" s="58">
        <f t="shared" si="44"/>
        <v>3.2903948473816856E-2</v>
      </c>
      <c r="M82" s="115">
        <f>M80+M81</f>
        <v>47</v>
      </c>
      <c r="N82" s="59">
        <f t="shared" ref="N82" si="49">N80+N81</f>
        <v>1428.4</v>
      </c>
      <c r="O82" s="58">
        <f t="shared" si="46"/>
        <v>0</v>
      </c>
      <c r="P82" s="58"/>
      <c r="Q82" s="59">
        <f t="shared" ref="Q82" si="50">Q80+Q81</f>
        <v>1381.4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10"/>
    </row>
    <row r="83" spans="1:32" ht="15.75" customHeight="1" x14ac:dyDescent="0.3">
      <c r="A83" s="32"/>
      <c r="B83" s="48">
        <v>9.4</v>
      </c>
      <c r="C83" s="49" t="s">
        <v>100</v>
      </c>
      <c r="D83" s="42"/>
      <c r="E83" s="58">
        <f>((G83+J83+M83+P83)/(H83))</f>
        <v>0.22222222222222221</v>
      </c>
      <c r="F83" s="58">
        <f t="shared" si="41"/>
        <v>0</v>
      </c>
      <c r="G83" s="114">
        <v>0</v>
      </c>
      <c r="H83" s="58">
        <f>G80+G81</f>
        <v>36</v>
      </c>
      <c r="I83" s="58">
        <f t="shared" si="42"/>
        <v>2.2727272727272728E-2</v>
      </c>
      <c r="J83" s="70">
        <v>2</v>
      </c>
      <c r="K83" s="58">
        <f>J80+J81</f>
        <v>88</v>
      </c>
      <c r="L83" s="58">
        <f t="shared" si="44"/>
        <v>0.1276595744680851</v>
      </c>
      <c r="M83" s="113">
        <v>6</v>
      </c>
      <c r="N83" s="58">
        <f>M80+M81</f>
        <v>47</v>
      </c>
      <c r="O83" s="115">
        <f>M83/N83</f>
        <v>0.1276595744680851</v>
      </c>
      <c r="P83" s="70"/>
      <c r="Q83" s="58">
        <f>P80+P81</f>
        <v>0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 customHeight="1" x14ac:dyDescent="0.3">
      <c r="A84" s="32"/>
      <c r="B84" s="48">
        <v>9.5</v>
      </c>
      <c r="C84" s="49" t="s">
        <v>101</v>
      </c>
      <c r="D84" s="42"/>
      <c r="E84" s="58">
        <f>((G84+J84+M84+P84)/(H84))*1000</f>
        <v>0</v>
      </c>
      <c r="F84" s="58">
        <f>(G84/H84)*1000</f>
        <v>0</v>
      </c>
      <c r="G84" s="114">
        <v>0</v>
      </c>
      <c r="H84" s="58">
        <f>G80+G81</f>
        <v>36</v>
      </c>
      <c r="I84" s="58">
        <f>(J84/K84)*1000</f>
        <v>0</v>
      </c>
      <c r="J84" s="69">
        <v>0</v>
      </c>
      <c r="K84" s="58">
        <f>J80+J81</f>
        <v>88</v>
      </c>
      <c r="L84" s="58">
        <f>(M84/N84)*1000</f>
        <v>0</v>
      </c>
      <c r="M84" s="113">
        <v>0</v>
      </c>
      <c r="N84" s="58">
        <f>M80+M81</f>
        <v>47</v>
      </c>
      <c r="O84" s="115">
        <f>M84/N84</f>
        <v>0</v>
      </c>
      <c r="P84" s="69"/>
      <c r="Q84" s="58">
        <f>P80+P81</f>
        <v>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10"/>
    </row>
    <row r="85" spans="1:32" ht="15.75" customHeight="1" x14ac:dyDescent="0.3">
      <c r="A85" s="32"/>
      <c r="B85" s="51"/>
      <c r="C85" s="166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6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3.5" customHeight="1" x14ac:dyDescent="0.3">
      <c r="A86" s="32"/>
      <c r="B86" s="33"/>
      <c r="C86" s="171" t="s">
        <v>102</v>
      </c>
      <c r="D86" s="39"/>
      <c r="E86" s="173" t="s">
        <v>48</v>
      </c>
      <c r="F86" s="168" t="s">
        <v>49</v>
      </c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70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3.5" customHeight="1" x14ac:dyDescent="0.3">
      <c r="A87" s="32"/>
      <c r="B87" s="33"/>
      <c r="C87" s="172"/>
      <c r="D87" s="39"/>
      <c r="E87" s="174"/>
      <c r="F87" s="175" t="s">
        <v>50</v>
      </c>
      <c r="G87" s="169"/>
      <c r="H87" s="170"/>
      <c r="I87" s="175" t="s">
        <v>51</v>
      </c>
      <c r="J87" s="169"/>
      <c r="K87" s="170"/>
      <c r="L87" s="175" t="s">
        <v>52</v>
      </c>
      <c r="M87" s="169"/>
      <c r="N87" s="170"/>
      <c r="O87" s="175" t="s">
        <v>53</v>
      </c>
      <c r="P87" s="169"/>
      <c r="Q87" s="170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 customHeight="1" x14ac:dyDescent="0.25">
      <c r="A88" s="40"/>
      <c r="B88" s="33"/>
      <c r="C88" s="41"/>
      <c r="D88" s="42"/>
      <c r="E88" s="43"/>
      <c r="F88" s="44" t="s">
        <v>54</v>
      </c>
      <c r="G88" s="45" t="s">
        <v>55</v>
      </c>
      <c r="H88" s="46" t="s">
        <v>56</v>
      </c>
      <c r="I88" s="44" t="s">
        <v>54</v>
      </c>
      <c r="J88" s="45" t="s">
        <v>55</v>
      </c>
      <c r="K88" s="46" t="s">
        <v>56</v>
      </c>
      <c r="L88" s="44" t="s">
        <v>54</v>
      </c>
      <c r="M88" s="45" t="s">
        <v>55</v>
      </c>
      <c r="N88" s="46" t="s">
        <v>56</v>
      </c>
      <c r="O88" s="44" t="s">
        <v>54</v>
      </c>
      <c r="P88" s="45" t="s">
        <v>55</v>
      </c>
      <c r="Q88" s="46" t="s">
        <v>56</v>
      </c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</row>
    <row r="89" spans="1:32" ht="27.75" customHeight="1" x14ac:dyDescent="0.3">
      <c r="A89" s="32"/>
      <c r="B89" s="48">
        <v>10.1</v>
      </c>
      <c r="C89" s="49" t="s">
        <v>103</v>
      </c>
      <c r="D89" s="42"/>
      <c r="E89" s="58">
        <f t="shared" ref="E89:E90" si="51">((G89+J89+M89+P89)/(H89))</f>
        <v>0.11706349206349206</v>
      </c>
      <c r="F89" s="58">
        <f t="shared" ref="F89:F90" si="52">G89/H89</f>
        <v>7.4206349206349206E-2</v>
      </c>
      <c r="G89" s="114">
        <v>187</v>
      </c>
      <c r="H89" s="59">
        <f>SUM('ANEXO 6 (1)'!C23:C25)</f>
        <v>2520</v>
      </c>
      <c r="I89" s="58">
        <f t="shared" ref="I89:I90" si="53">J89/K89</f>
        <v>2.87183883411916E-2</v>
      </c>
      <c r="J89" s="72">
        <v>67</v>
      </c>
      <c r="K89" s="59">
        <f>H89-G89</f>
        <v>2333</v>
      </c>
      <c r="L89" s="58">
        <f t="shared" ref="L89:L90" si="54">M89/N89</f>
        <v>1.8093556928508385E-2</v>
      </c>
      <c r="M89" s="113">
        <v>41</v>
      </c>
      <c r="N89" s="59">
        <f>K89-J89</f>
        <v>2266</v>
      </c>
      <c r="O89" s="58">
        <f t="shared" ref="O89" si="55">P89/Q89</f>
        <v>0</v>
      </c>
      <c r="P89" s="69"/>
      <c r="Q89" s="59">
        <f>N89-M89</f>
        <v>2225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10"/>
    </row>
    <row r="90" spans="1:32" ht="15.75" customHeight="1" x14ac:dyDescent="0.3">
      <c r="A90" s="32"/>
      <c r="B90" s="48">
        <v>10.199999999999999</v>
      </c>
      <c r="C90" s="49" t="s">
        <v>104</v>
      </c>
      <c r="D90" s="42"/>
      <c r="E90" s="58">
        <f t="shared" si="51"/>
        <v>5.3475935828877002E-3</v>
      </c>
      <c r="F90" s="58">
        <f t="shared" si="52"/>
        <v>5.3475935828877002E-3</v>
      </c>
      <c r="G90" s="114">
        <v>1</v>
      </c>
      <c r="H90" s="59">
        <f>G89</f>
        <v>187</v>
      </c>
      <c r="I90" s="58">
        <f t="shared" si="53"/>
        <v>0</v>
      </c>
      <c r="J90" s="69">
        <v>0</v>
      </c>
      <c r="K90" s="59">
        <f>J89</f>
        <v>67</v>
      </c>
      <c r="L90" s="58">
        <f t="shared" si="54"/>
        <v>0</v>
      </c>
      <c r="M90" s="113">
        <v>0</v>
      </c>
      <c r="N90" s="59">
        <f>M89</f>
        <v>41</v>
      </c>
      <c r="O90" s="115">
        <f>M90/N90</f>
        <v>0</v>
      </c>
      <c r="P90" s="69"/>
      <c r="Q90" s="59">
        <f>P89</f>
        <v>0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10"/>
    </row>
    <row r="91" spans="1:32" ht="15.75" customHeight="1" x14ac:dyDescent="0.3">
      <c r="A91" s="32"/>
      <c r="B91" s="51"/>
      <c r="C91" s="166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6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3.5" customHeight="1" x14ac:dyDescent="0.3">
      <c r="A92" s="32"/>
      <c r="B92" s="33"/>
      <c r="C92" s="171" t="s">
        <v>105</v>
      </c>
      <c r="D92" s="39"/>
      <c r="E92" s="173" t="s">
        <v>48</v>
      </c>
      <c r="F92" s="168" t="s">
        <v>49</v>
      </c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70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3.5" customHeight="1" x14ac:dyDescent="0.3">
      <c r="A93" s="32"/>
      <c r="B93" s="33"/>
      <c r="C93" s="172"/>
      <c r="D93" s="39"/>
      <c r="E93" s="174"/>
      <c r="F93" s="175" t="s">
        <v>50</v>
      </c>
      <c r="G93" s="169"/>
      <c r="H93" s="170"/>
      <c r="I93" s="175" t="s">
        <v>51</v>
      </c>
      <c r="J93" s="169"/>
      <c r="K93" s="170"/>
      <c r="L93" s="175" t="s">
        <v>52</v>
      </c>
      <c r="M93" s="169"/>
      <c r="N93" s="170"/>
      <c r="O93" s="175" t="s">
        <v>53</v>
      </c>
      <c r="P93" s="169"/>
      <c r="Q93" s="170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 customHeight="1" x14ac:dyDescent="0.25">
      <c r="A94" s="40"/>
      <c r="B94" s="33"/>
      <c r="C94" s="41"/>
      <c r="D94" s="42"/>
      <c r="E94" s="43"/>
      <c r="F94" s="44" t="s">
        <v>54</v>
      </c>
      <c r="G94" s="45" t="s">
        <v>55</v>
      </c>
      <c r="H94" s="46" t="s">
        <v>56</v>
      </c>
      <c r="I94" s="44" t="s">
        <v>54</v>
      </c>
      <c r="J94" s="45" t="s">
        <v>55</v>
      </c>
      <c r="K94" s="46" t="s">
        <v>56</v>
      </c>
      <c r="L94" s="44" t="s">
        <v>54</v>
      </c>
      <c r="M94" s="45" t="s">
        <v>55</v>
      </c>
      <c r="N94" s="46" t="s">
        <v>56</v>
      </c>
      <c r="O94" s="44" t="s">
        <v>54</v>
      </c>
      <c r="P94" s="45" t="s">
        <v>55</v>
      </c>
      <c r="Q94" s="46" t="s">
        <v>56</v>
      </c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</row>
    <row r="95" spans="1:32" ht="25.5" customHeight="1" x14ac:dyDescent="0.3">
      <c r="A95" s="32"/>
      <c r="B95" s="48">
        <v>11.1</v>
      </c>
      <c r="C95" s="49" t="s">
        <v>106</v>
      </c>
      <c r="D95" s="42"/>
      <c r="E95" s="58">
        <f>((G95+J95+M95+P95)/(H95+K95+N95+Q95))</f>
        <v>0.66165413533834583</v>
      </c>
      <c r="F95" s="58">
        <f>G95/H95</f>
        <v>0.50877192982456143</v>
      </c>
      <c r="G95" s="69">
        <v>29</v>
      </c>
      <c r="H95" s="69">
        <v>57</v>
      </c>
      <c r="I95" s="58">
        <f>J95/K95</f>
        <v>0.83333333333333337</v>
      </c>
      <c r="J95" s="69">
        <v>35</v>
      </c>
      <c r="K95" s="69">
        <v>42</v>
      </c>
      <c r="L95" s="58">
        <f>M95/N95</f>
        <v>0.70588235294117652</v>
      </c>
      <c r="M95" s="113">
        <v>24</v>
      </c>
      <c r="N95" s="69">
        <v>34</v>
      </c>
      <c r="O95" s="115">
        <f>M95/N95</f>
        <v>0.70588235294117652</v>
      </c>
      <c r="P95" s="69"/>
      <c r="Q95" s="69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10"/>
    </row>
    <row r="96" spans="1:32" ht="22.5" customHeight="1" x14ac:dyDescent="0.3">
      <c r="A96" s="32"/>
      <c r="B96" s="48">
        <v>11.2</v>
      </c>
      <c r="C96" s="49" t="s">
        <v>107</v>
      </c>
      <c r="D96" s="42"/>
      <c r="E96" s="58">
        <f>(AVERAGE(G96,J96,M96,P96)/(AVERAGE(H96,K96,N96,Q96)))</f>
        <v>1.594855305466238</v>
      </c>
      <c r="F96" s="58">
        <f>(G96/H96)</f>
        <v>2.2307692307692308</v>
      </c>
      <c r="G96" s="69">
        <v>174</v>
      </c>
      <c r="H96" s="69">
        <v>78</v>
      </c>
      <c r="I96" s="58">
        <f>(J96/K96)</f>
        <v>1.4594594594594594</v>
      </c>
      <c r="J96" s="69">
        <v>162</v>
      </c>
      <c r="K96" s="69">
        <v>111</v>
      </c>
      <c r="L96" s="58">
        <f>(M96/N96)</f>
        <v>1.3114754098360655</v>
      </c>
      <c r="M96" s="113">
        <v>160</v>
      </c>
      <c r="N96" s="69">
        <v>122</v>
      </c>
      <c r="O96" s="115">
        <f t="shared" ref="O96:O99" si="56">M96/N96</f>
        <v>1.3114754098360655</v>
      </c>
      <c r="P96" s="69"/>
      <c r="Q96" s="69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10"/>
    </row>
    <row r="97" spans="1:32" ht="27.75" customHeight="1" x14ac:dyDescent="0.3">
      <c r="A97" s="32"/>
      <c r="B97" s="48">
        <v>11.3</v>
      </c>
      <c r="C97" s="49" t="s">
        <v>108</v>
      </c>
      <c r="D97" s="42"/>
      <c r="E97" s="58">
        <f>((G97+J97+M97+P97)/(H97+K97+N97+Q97))</f>
        <v>7.3954983922829579E-2</v>
      </c>
      <c r="F97" s="58">
        <f t="shared" ref="F97:F98" si="57">G97/H97</f>
        <v>6.4102564102564097E-2</v>
      </c>
      <c r="G97" s="70">
        <v>5</v>
      </c>
      <c r="H97" s="50">
        <f>H96</f>
        <v>78</v>
      </c>
      <c r="I97" s="58">
        <f t="shared" ref="I97:I98" si="58">J97/K97</f>
        <v>8.1081081081081086E-2</v>
      </c>
      <c r="J97" s="70">
        <v>9</v>
      </c>
      <c r="K97" s="50">
        <f>K96</f>
        <v>111</v>
      </c>
      <c r="L97" s="58">
        <f t="shared" ref="L97:L98" si="59">M97/N97</f>
        <v>7.3770491803278687E-2</v>
      </c>
      <c r="M97" s="113">
        <v>9</v>
      </c>
      <c r="N97" s="50">
        <f>N96</f>
        <v>122</v>
      </c>
      <c r="O97" s="115">
        <f t="shared" si="56"/>
        <v>7.3770491803278687E-2</v>
      </c>
      <c r="P97" s="70"/>
      <c r="Q97" s="50">
        <f>Q96</f>
        <v>0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32.25" customHeight="1" x14ac:dyDescent="0.3">
      <c r="A98" s="32"/>
      <c r="B98" s="48">
        <v>11.4</v>
      </c>
      <c r="C98" s="49" t="s">
        <v>109</v>
      </c>
      <c r="D98" s="42"/>
      <c r="E98" s="58">
        <f t="shared" ref="E98:E99" si="60">(AVERAGE(G98,J98,M98,P98)/(AVERAGE(H98,K98,N98,Q98)))</f>
        <v>1.4492753623188406</v>
      </c>
      <c r="F98" s="58">
        <f t="shared" si="57"/>
        <v>1</v>
      </c>
      <c r="G98" s="69">
        <v>5</v>
      </c>
      <c r="H98" s="50">
        <f>G97</f>
        <v>5</v>
      </c>
      <c r="I98" s="58">
        <f t="shared" si="58"/>
        <v>1</v>
      </c>
      <c r="J98" s="69">
        <v>9</v>
      </c>
      <c r="K98" s="50">
        <f>J97</f>
        <v>9</v>
      </c>
      <c r="L98" s="58">
        <f t="shared" si="59"/>
        <v>1.2222222222222223</v>
      </c>
      <c r="M98" s="113">
        <v>11</v>
      </c>
      <c r="N98" s="50">
        <f>M97</f>
        <v>9</v>
      </c>
      <c r="O98" s="115">
        <f t="shared" si="56"/>
        <v>1.2222222222222223</v>
      </c>
      <c r="P98" s="69"/>
      <c r="Q98" s="50">
        <f>P97</f>
        <v>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10"/>
    </row>
    <row r="99" spans="1:32" ht="15.75" customHeight="1" x14ac:dyDescent="0.3">
      <c r="A99" s="32"/>
      <c r="B99" s="48">
        <v>11.5</v>
      </c>
      <c r="C99" s="49" t="s">
        <v>110</v>
      </c>
      <c r="D99" s="42"/>
      <c r="E99" s="58">
        <f t="shared" si="60"/>
        <v>1</v>
      </c>
      <c r="F99" s="58">
        <f>(G99/H99)</f>
        <v>1</v>
      </c>
      <c r="G99" s="69">
        <v>31</v>
      </c>
      <c r="H99" s="69">
        <v>31</v>
      </c>
      <c r="I99" s="58">
        <f>(J99/K99)</f>
        <v>1</v>
      </c>
      <c r="J99" s="69">
        <v>23</v>
      </c>
      <c r="K99" s="69">
        <v>23</v>
      </c>
      <c r="L99" s="58">
        <f>(M99/N99)</f>
        <v>1</v>
      </c>
      <c r="M99" s="113">
        <v>28</v>
      </c>
      <c r="N99" s="69">
        <v>28</v>
      </c>
      <c r="O99" s="115">
        <f t="shared" si="56"/>
        <v>1</v>
      </c>
      <c r="P99" s="69"/>
      <c r="Q99" s="69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10"/>
    </row>
    <row r="100" spans="1:32" ht="15.75" customHeight="1" x14ac:dyDescent="0.3">
      <c r="A100" s="32"/>
      <c r="B100" s="51"/>
      <c r="C100" s="166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6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3.5" customHeight="1" x14ac:dyDescent="0.3">
      <c r="A101" s="32"/>
      <c r="B101" s="33"/>
      <c r="C101" s="171" t="s">
        <v>111</v>
      </c>
      <c r="D101" s="39"/>
      <c r="E101" s="173" t="s">
        <v>48</v>
      </c>
      <c r="F101" s="168" t="s">
        <v>49</v>
      </c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70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3.5" customHeight="1" x14ac:dyDescent="0.3">
      <c r="A102" s="32"/>
      <c r="B102" s="33"/>
      <c r="C102" s="172"/>
      <c r="D102" s="39"/>
      <c r="E102" s="174"/>
      <c r="F102" s="175" t="s">
        <v>50</v>
      </c>
      <c r="G102" s="169"/>
      <c r="H102" s="170"/>
      <c r="I102" s="175" t="s">
        <v>51</v>
      </c>
      <c r="J102" s="169"/>
      <c r="K102" s="170"/>
      <c r="L102" s="175" t="s">
        <v>52</v>
      </c>
      <c r="M102" s="169"/>
      <c r="N102" s="170"/>
      <c r="O102" s="175" t="s">
        <v>53</v>
      </c>
      <c r="P102" s="169"/>
      <c r="Q102" s="170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 customHeight="1" x14ac:dyDescent="0.25">
      <c r="A103" s="40"/>
      <c r="B103" s="33"/>
      <c r="C103" s="41"/>
      <c r="D103" s="42"/>
      <c r="E103" s="43"/>
      <c r="F103" s="44" t="s">
        <v>54</v>
      </c>
      <c r="G103" s="45" t="s">
        <v>55</v>
      </c>
      <c r="H103" s="46" t="s">
        <v>56</v>
      </c>
      <c r="I103" s="44" t="s">
        <v>54</v>
      </c>
      <c r="J103" s="45" t="s">
        <v>55</v>
      </c>
      <c r="K103" s="46" t="s">
        <v>56</v>
      </c>
      <c r="L103" s="44" t="s">
        <v>54</v>
      </c>
      <c r="M103" s="45" t="s">
        <v>55</v>
      </c>
      <c r="N103" s="46" t="s">
        <v>56</v>
      </c>
      <c r="O103" s="44" t="s">
        <v>54</v>
      </c>
      <c r="P103" s="45" t="s">
        <v>55</v>
      </c>
      <c r="Q103" s="46" t="s">
        <v>56</v>
      </c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</row>
    <row r="104" spans="1:32" ht="15.75" customHeight="1" x14ac:dyDescent="0.3">
      <c r="A104" s="32"/>
      <c r="B104" s="48">
        <v>12.1</v>
      </c>
      <c r="C104" s="49" t="s">
        <v>112</v>
      </c>
      <c r="D104" s="42"/>
      <c r="E104" s="58">
        <f>(AVERAGE(G104,J104,M104,P104)/AVERAGE(H104,K104,N104,Q104))</f>
        <v>6.7802418367846479E-2</v>
      </c>
      <c r="F104" s="58">
        <f>G104/H104</f>
        <v>8.8706124247319718E-2</v>
      </c>
      <c r="G104" s="69">
        <v>604</v>
      </c>
      <c r="H104" s="59">
        <f>SUM('ANEXO 6 (1)'!C21:C27)</f>
        <v>6809</v>
      </c>
      <c r="I104" s="58">
        <f>J104/K104</f>
        <v>6.4914084300190925E-2</v>
      </c>
      <c r="J104" s="69">
        <v>442</v>
      </c>
      <c r="K104" s="59">
        <f>H104</f>
        <v>6809</v>
      </c>
      <c r="L104" s="58">
        <f>M104/N104</f>
        <v>4.9787046556028787E-2</v>
      </c>
      <c r="M104" s="113">
        <v>339</v>
      </c>
      <c r="N104" s="59">
        <f>K104</f>
        <v>6809</v>
      </c>
      <c r="O104" s="58">
        <f>P104/Q104</f>
        <v>0</v>
      </c>
      <c r="P104" s="69"/>
      <c r="Q104" s="59">
        <f>N104</f>
        <v>6809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10"/>
    </row>
    <row r="105" spans="1:32" ht="15.75" customHeight="1" x14ac:dyDescent="0.3">
      <c r="A105" s="32"/>
      <c r="B105" s="51"/>
      <c r="C105" s="166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6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3.5" customHeight="1" x14ac:dyDescent="0.3">
      <c r="A106" s="32"/>
      <c r="B106" s="33"/>
      <c r="C106" s="171" t="s">
        <v>113</v>
      </c>
      <c r="D106" s="39"/>
      <c r="E106" s="173" t="s">
        <v>48</v>
      </c>
      <c r="F106" s="168" t="s">
        <v>49</v>
      </c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70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3.5" customHeight="1" x14ac:dyDescent="0.3">
      <c r="A107" s="32"/>
      <c r="B107" s="33"/>
      <c r="C107" s="172"/>
      <c r="D107" s="39"/>
      <c r="E107" s="174"/>
      <c r="F107" s="175" t="s">
        <v>50</v>
      </c>
      <c r="G107" s="169"/>
      <c r="H107" s="170"/>
      <c r="I107" s="175" t="s">
        <v>51</v>
      </c>
      <c r="J107" s="169"/>
      <c r="K107" s="170"/>
      <c r="L107" s="175" t="s">
        <v>52</v>
      </c>
      <c r="M107" s="169"/>
      <c r="N107" s="170"/>
      <c r="O107" s="175" t="s">
        <v>53</v>
      </c>
      <c r="P107" s="169"/>
      <c r="Q107" s="170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 customHeight="1" x14ac:dyDescent="0.25">
      <c r="A108" s="40"/>
      <c r="B108" s="33"/>
      <c r="C108" s="41"/>
      <c r="D108" s="42"/>
      <c r="E108" s="43"/>
      <c r="F108" s="44" t="s">
        <v>54</v>
      </c>
      <c r="G108" s="45" t="s">
        <v>55</v>
      </c>
      <c r="H108" s="46" t="s">
        <v>56</v>
      </c>
      <c r="I108" s="44" t="s">
        <v>54</v>
      </c>
      <c r="J108" s="45" t="s">
        <v>55</v>
      </c>
      <c r="K108" s="46" t="s">
        <v>56</v>
      </c>
      <c r="L108" s="44" t="s">
        <v>54</v>
      </c>
      <c r="M108" s="45" t="s">
        <v>55</v>
      </c>
      <c r="N108" s="46" t="s">
        <v>56</v>
      </c>
      <c r="O108" s="44" t="s">
        <v>54</v>
      </c>
      <c r="P108" s="45" t="s">
        <v>55</v>
      </c>
      <c r="Q108" s="46" t="s">
        <v>56</v>
      </c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</row>
    <row r="109" spans="1:32" ht="15.75" customHeight="1" x14ac:dyDescent="0.3">
      <c r="A109" s="32"/>
      <c r="B109" s="48">
        <v>13.1</v>
      </c>
      <c r="C109" s="49" t="s">
        <v>114</v>
      </c>
      <c r="D109" s="42"/>
      <c r="E109" s="58">
        <f t="shared" ref="E109:E110" si="61">(AVERAGE(G109,J109,M109,P109)/AVERAGE(H109,K109,N109,Q109))</f>
        <v>0.17985762921696072</v>
      </c>
      <c r="F109" s="58">
        <f t="shared" ref="F109:F110" si="62">G109/H109</f>
        <v>0.20799286881592632</v>
      </c>
      <c r="G109" s="69">
        <v>1400</v>
      </c>
      <c r="H109" s="58">
        <f>H104-H96</f>
        <v>6731</v>
      </c>
      <c r="I109" s="58">
        <f t="shared" ref="I109:I110" si="63">J109/K109</f>
        <v>0.16467602269334131</v>
      </c>
      <c r="J109" s="69">
        <v>1103</v>
      </c>
      <c r="K109" s="59">
        <f>K104-K96</f>
        <v>6698</v>
      </c>
      <c r="L109" s="58">
        <f t="shared" ref="L109:L110" si="64">M109/N109</f>
        <v>0.16883505308808136</v>
      </c>
      <c r="M109" s="113">
        <v>1129</v>
      </c>
      <c r="N109" s="58">
        <f>N104-N96</f>
        <v>6687</v>
      </c>
      <c r="O109" s="115">
        <f>M109/N109</f>
        <v>0.16883505308808136</v>
      </c>
      <c r="P109" s="69"/>
      <c r="Q109" s="58">
        <f>Q104-Q96</f>
        <v>6809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10"/>
    </row>
    <row r="110" spans="1:32" ht="15.75" customHeight="1" x14ac:dyDescent="0.3">
      <c r="A110" s="32"/>
      <c r="B110" s="48">
        <v>13.2</v>
      </c>
      <c r="C110" s="49" t="s">
        <v>115</v>
      </c>
      <c r="D110" s="42"/>
      <c r="E110" s="58">
        <f t="shared" si="61"/>
        <v>1.0406504065040649</v>
      </c>
      <c r="F110" s="58">
        <f t="shared" si="62"/>
        <v>0.70967741935483875</v>
      </c>
      <c r="G110" s="69">
        <v>22</v>
      </c>
      <c r="H110" s="58">
        <f>H99</f>
        <v>31</v>
      </c>
      <c r="I110" s="58">
        <f t="shared" si="63"/>
        <v>1</v>
      </c>
      <c r="J110" s="69">
        <v>23</v>
      </c>
      <c r="K110" s="58">
        <f>K99</f>
        <v>23</v>
      </c>
      <c r="L110" s="58">
        <f t="shared" si="64"/>
        <v>0.6785714285714286</v>
      </c>
      <c r="M110" s="113">
        <v>19</v>
      </c>
      <c r="N110" s="58">
        <f>N99</f>
        <v>28</v>
      </c>
      <c r="O110" s="115">
        <f>M110/N110</f>
        <v>0.6785714285714286</v>
      </c>
      <c r="P110" s="69"/>
      <c r="Q110" s="58">
        <f>Q99</f>
        <v>0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10"/>
    </row>
    <row r="111" spans="1:32" ht="15.75" customHeight="1" x14ac:dyDescent="0.3">
      <c r="A111" s="32"/>
      <c r="B111" s="51"/>
      <c r="C111" s="60"/>
      <c r="D111" s="61"/>
      <c r="E111" s="176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6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3.5" customHeight="1" x14ac:dyDescent="0.3">
      <c r="A112" s="32"/>
      <c r="B112" s="33"/>
      <c r="C112" s="171" t="s">
        <v>116</v>
      </c>
      <c r="D112" s="39"/>
      <c r="E112" s="173" t="s">
        <v>48</v>
      </c>
      <c r="F112" s="168" t="s">
        <v>49</v>
      </c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70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3.5" customHeight="1" x14ac:dyDescent="0.3">
      <c r="A113" s="32"/>
      <c r="B113" s="33"/>
      <c r="C113" s="172"/>
      <c r="D113" s="39"/>
      <c r="E113" s="174"/>
      <c r="F113" s="175" t="s">
        <v>50</v>
      </c>
      <c r="G113" s="169"/>
      <c r="H113" s="170"/>
      <c r="I113" s="175" t="s">
        <v>51</v>
      </c>
      <c r="J113" s="169"/>
      <c r="K113" s="170"/>
      <c r="L113" s="175" t="s">
        <v>52</v>
      </c>
      <c r="M113" s="169"/>
      <c r="N113" s="170"/>
      <c r="O113" s="175" t="s">
        <v>53</v>
      </c>
      <c r="P113" s="169"/>
      <c r="Q113" s="170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 customHeight="1" x14ac:dyDescent="0.25">
      <c r="A114" s="40"/>
      <c r="B114" s="33"/>
      <c r="C114" s="41"/>
      <c r="D114" s="42"/>
      <c r="E114" s="43"/>
      <c r="F114" s="44" t="s">
        <v>54</v>
      </c>
      <c r="G114" s="45" t="s">
        <v>55</v>
      </c>
      <c r="H114" s="46" t="s">
        <v>56</v>
      </c>
      <c r="I114" s="44" t="s">
        <v>54</v>
      </c>
      <c r="J114" s="45" t="s">
        <v>55</v>
      </c>
      <c r="K114" s="46" t="s">
        <v>56</v>
      </c>
      <c r="L114" s="44" t="s">
        <v>54</v>
      </c>
      <c r="M114" s="45" t="s">
        <v>55</v>
      </c>
      <c r="N114" s="46" t="s">
        <v>56</v>
      </c>
      <c r="O114" s="44" t="s">
        <v>54</v>
      </c>
      <c r="P114" s="45" t="s">
        <v>55</v>
      </c>
      <c r="Q114" s="46" t="s">
        <v>56</v>
      </c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</row>
    <row r="115" spans="1:32" ht="15.75" customHeight="1" x14ac:dyDescent="0.3">
      <c r="A115" s="32"/>
      <c r="B115" s="48">
        <v>14.1</v>
      </c>
      <c r="C115" s="49" t="s">
        <v>117</v>
      </c>
      <c r="D115" s="42"/>
      <c r="E115" s="58">
        <f>(G115+J115+M115+P115)/(H115+K115+N115+Q115)</f>
        <v>0.82973977695167289</v>
      </c>
      <c r="F115" s="58">
        <f t="shared" ref="F115:F117" si="65">G115/H115</f>
        <v>1.3011363636363635</v>
      </c>
      <c r="G115" s="69">
        <v>229</v>
      </c>
      <c r="H115" s="58">
        <f>'Hoja de trabajo'!D42</f>
        <v>176</v>
      </c>
      <c r="I115" s="58">
        <f t="shared" ref="I115:I117" si="66">J115/K115</f>
        <v>2.1420118343195265</v>
      </c>
      <c r="J115" s="69">
        <v>362</v>
      </c>
      <c r="K115" s="58">
        <f>'Hoja de trabajo'!J42</f>
        <v>169</v>
      </c>
      <c r="L115" s="58">
        <f t="shared" ref="L115" si="67">M115/N115</f>
        <v>1.05</v>
      </c>
      <c r="M115" s="113">
        <v>525</v>
      </c>
      <c r="N115" s="58">
        <v>500</v>
      </c>
      <c r="O115" s="115">
        <f>M115/N115</f>
        <v>1.05</v>
      </c>
      <c r="P115" s="69"/>
      <c r="Q115" s="58">
        <v>500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10"/>
    </row>
    <row r="116" spans="1:32" ht="15.75" customHeight="1" x14ac:dyDescent="0.3">
      <c r="A116" s="32"/>
      <c r="B116" s="48">
        <v>14.2</v>
      </c>
      <c r="C116" s="49" t="s">
        <v>118</v>
      </c>
      <c r="D116" s="42"/>
      <c r="E116" s="58">
        <f t="shared" ref="E116:E117" si="68">(AVERAGE(G116,J116,M116,P116)/(AVERAGE(H116,K116,N116,Q116)))</f>
        <v>0.15885726652959636</v>
      </c>
      <c r="F116" s="58">
        <f t="shared" si="65"/>
        <v>0.11113515853262634</v>
      </c>
      <c r="G116" s="69">
        <v>1027</v>
      </c>
      <c r="H116" s="69">
        <v>9241</v>
      </c>
      <c r="I116" s="58">
        <f t="shared" si="66"/>
        <v>0.2401255275403095</v>
      </c>
      <c r="J116" s="69">
        <v>2219</v>
      </c>
      <c r="K116" s="69">
        <v>9241</v>
      </c>
      <c r="L116" s="58">
        <f t="shared" ref="L116:L117" si="69">M116/N116</f>
        <v>0.12531111351585325</v>
      </c>
      <c r="M116" s="113">
        <v>1158</v>
      </c>
      <c r="N116" s="69">
        <v>9241</v>
      </c>
      <c r="O116" s="115">
        <f>M116/N116</f>
        <v>0.12531111351585325</v>
      </c>
      <c r="P116" s="69"/>
      <c r="Q116" s="69">
        <v>9241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10"/>
    </row>
    <row r="117" spans="1:32" ht="15.75" customHeight="1" x14ac:dyDescent="0.3">
      <c r="A117" s="32"/>
      <c r="B117" s="48">
        <v>14.3</v>
      </c>
      <c r="C117" s="49" t="s">
        <v>119</v>
      </c>
      <c r="D117" s="42"/>
      <c r="E117" s="58">
        <f t="shared" si="68"/>
        <v>8.5888559182327726E-2</v>
      </c>
      <c r="F117" s="58">
        <f t="shared" si="65"/>
        <v>5.0372317126587823E-2</v>
      </c>
      <c r="G117" s="69">
        <v>115</v>
      </c>
      <c r="H117" s="69">
        <v>2283</v>
      </c>
      <c r="I117" s="58">
        <f t="shared" si="66"/>
        <v>9.3736311870346034E-2</v>
      </c>
      <c r="J117" s="69">
        <v>214</v>
      </c>
      <c r="K117" s="69">
        <v>2283</v>
      </c>
      <c r="L117" s="58">
        <f t="shared" si="69"/>
        <v>0.128</v>
      </c>
      <c r="M117" s="113">
        <v>192</v>
      </c>
      <c r="N117" s="69">
        <v>1500</v>
      </c>
      <c r="O117" s="115">
        <f>M117/N117</f>
        <v>0.128</v>
      </c>
      <c r="P117" s="69"/>
      <c r="Q117" s="69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10"/>
    </row>
    <row r="118" spans="1:32" ht="15.75" customHeight="1" x14ac:dyDescent="0.3">
      <c r="A118" s="32"/>
      <c r="B118" s="51"/>
      <c r="C118" s="60"/>
      <c r="D118" s="61"/>
      <c r="E118" s="176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6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3.5" customHeight="1" x14ac:dyDescent="0.3">
      <c r="A119" s="32"/>
      <c r="B119" s="33"/>
      <c r="C119" s="196" t="s">
        <v>120</v>
      </c>
      <c r="D119" s="39"/>
      <c r="E119" s="197" t="s">
        <v>48</v>
      </c>
      <c r="F119" s="191" t="s">
        <v>49</v>
      </c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70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3.5" customHeight="1" x14ac:dyDescent="0.3">
      <c r="A120" s="32"/>
      <c r="B120" s="33"/>
      <c r="C120" s="172"/>
      <c r="D120" s="39"/>
      <c r="E120" s="174"/>
      <c r="F120" s="192" t="s">
        <v>50</v>
      </c>
      <c r="G120" s="169"/>
      <c r="H120" s="170"/>
      <c r="I120" s="192" t="s">
        <v>51</v>
      </c>
      <c r="J120" s="169"/>
      <c r="K120" s="170"/>
      <c r="L120" s="192" t="s">
        <v>52</v>
      </c>
      <c r="M120" s="169"/>
      <c r="N120" s="170"/>
      <c r="O120" s="192" t="s">
        <v>53</v>
      </c>
      <c r="P120" s="169"/>
      <c r="Q120" s="170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 customHeight="1" x14ac:dyDescent="0.25">
      <c r="A121" s="40"/>
      <c r="B121" s="33"/>
      <c r="C121" s="41"/>
      <c r="D121" s="42"/>
      <c r="E121" s="43"/>
      <c r="F121" s="44" t="s">
        <v>121</v>
      </c>
      <c r="G121" s="45" t="s">
        <v>55</v>
      </c>
      <c r="H121" s="46" t="s">
        <v>56</v>
      </c>
      <c r="I121" s="62" t="s">
        <v>121</v>
      </c>
      <c r="J121" s="45" t="s">
        <v>55</v>
      </c>
      <c r="K121" s="46" t="s">
        <v>56</v>
      </c>
      <c r="L121" s="62" t="s">
        <v>121</v>
      </c>
      <c r="M121" s="45" t="s">
        <v>55</v>
      </c>
      <c r="N121" s="46" t="s">
        <v>56</v>
      </c>
      <c r="O121" s="62" t="s">
        <v>121</v>
      </c>
      <c r="P121" s="45" t="s">
        <v>55</v>
      </c>
      <c r="Q121" s="46" t="s">
        <v>56</v>
      </c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</row>
    <row r="122" spans="1:32" ht="15.75" customHeight="1" x14ac:dyDescent="0.3">
      <c r="A122" s="32"/>
      <c r="B122" s="48">
        <v>15.1</v>
      </c>
      <c r="C122" s="49" t="s">
        <v>122</v>
      </c>
      <c r="D122" s="42"/>
      <c r="E122" s="58">
        <f>(AVERAGE(G122,J122,M122,P122)/AVERAGE(H122,K122,N122,Q122))</f>
        <v>0.78027867095391212</v>
      </c>
      <c r="F122" s="58">
        <f t="shared" ref="F122:F123" si="70">G122/H122</f>
        <v>0.9358974358974359</v>
      </c>
      <c r="G122" s="113">
        <v>73</v>
      </c>
      <c r="H122" s="58">
        <f>H96</f>
        <v>78</v>
      </c>
      <c r="I122" s="58">
        <f t="shared" ref="I122:I123" si="71">J122/K122</f>
        <v>0.59459459459459463</v>
      </c>
      <c r="J122" s="69">
        <v>66</v>
      </c>
      <c r="K122" s="58">
        <f>K96</f>
        <v>111</v>
      </c>
      <c r="L122" s="58">
        <f t="shared" ref="L122:L123" si="72">M122/N122</f>
        <v>0.35245901639344263</v>
      </c>
      <c r="M122" s="113">
        <v>43</v>
      </c>
      <c r="N122" s="58">
        <f>N96</f>
        <v>122</v>
      </c>
      <c r="O122" s="115">
        <f>M122/N122</f>
        <v>0.35245901639344263</v>
      </c>
      <c r="P122" s="69"/>
      <c r="Q122" s="58">
        <f>Q96</f>
        <v>0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10"/>
    </row>
    <row r="123" spans="1:32" ht="15.75" customHeight="1" x14ac:dyDescent="0.3">
      <c r="A123" s="32"/>
      <c r="B123" s="48">
        <v>15.2</v>
      </c>
      <c r="C123" s="49" t="s">
        <v>123</v>
      </c>
      <c r="D123" s="42"/>
      <c r="E123" s="58">
        <f>(AVERAGE(G123,J123,M123,P123)/(H123))</f>
        <v>0.31122670134373648</v>
      </c>
      <c r="F123" s="58">
        <f t="shared" si="70"/>
        <v>0.46749024707412223</v>
      </c>
      <c r="G123" s="113">
        <v>2157</v>
      </c>
      <c r="H123" s="58">
        <f>SUM('ANEXO 6 (1)'!$D$29:$D$32)</f>
        <v>4614</v>
      </c>
      <c r="I123" s="58">
        <f t="shared" si="71"/>
        <v>0.30515821413090594</v>
      </c>
      <c r="J123" s="69">
        <v>1408</v>
      </c>
      <c r="K123" s="58">
        <f>SUM('ANEXO 6 (1)'!$D$29:$D$32)</f>
        <v>4614</v>
      </c>
      <c r="L123" s="58">
        <f t="shared" si="72"/>
        <v>0.16103164282618118</v>
      </c>
      <c r="M123" s="113">
        <v>743</v>
      </c>
      <c r="N123" s="59">
        <v>4614</v>
      </c>
      <c r="O123" s="115">
        <f>M123/N123</f>
        <v>0.16103164282618118</v>
      </c>
      <c r="P123" s="69"/>
      <c r="Q123" s="59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10"/>
    </row>
    <row r="124" spans="1:32" ht="15.75" customHeight="1" x14ac:dyDescent="0.3">
      <c r="A124" s="32"/>
      <c r="B124" s="33"/>
      <c r="C124" s="60"/>
      <c r="D124" s="60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1.25" customHeight="1" x14ac:dyDescent="0.35">
      <c r="A125" s="28"/>
      <c r="B125" s="28"/>
      <c r="C125" s="30"/>
      <c r="D125" s="30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</row>
    <row r="126" spans="1:32" ht="15.75" customHeight="1" x14ac:dyDescent="0.3">
      <c r="A126" s="32"/>
      <c r="B126" s="33"/>
      <c r="C126" s="7"/>
      <c r="D126" s="61"/>
      <c r="E126" s="39"/>
      <c r="F126" s="204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9.5" customHeight="1" x14ac:dyDescent="0.3">
      <c r="A127" s="32"/>
      <c r="B127" s="33"/>
      <c r="C127" s="191" t="s">
        <v>124</v>
      </c>
      <c r="D127" s="169"/>
      <c r="E127" s="205"/>
      <c r="F127" s="191" t="s">
        <v>125</v>
      </c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205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33.75" customHeight="1" x14ac:dyDescent="0.3">
      <c r="A128" s="206" t="s">
        <v>126</v>
      </c>
      <c r="B128" s="64">
        <v>1.1000000000000001</v>
      </c>
      <c r="C128" s="193" t="s">
        <v>244</v>
      </c>
      <c r="D128" s="194"/>
      <c r="E128" s="195"/>
      <c r="F128" s="201" t="s">
        <v>215</v>
      </c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3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31.5" customHeight="1" x14ac:dyDescent="0.3">
      <c r="A129" s="207"/>
      <c r="B129" s="64">
        <v>1.2</v>
      </c>
      <c r="C129" s="193" t="s">
        <v>245</v>
      </c>
      <c r="D129" s="194"/>
      <c r="E129" s="195"/>
      <c r="F129" s="201" t="s">
        <v>184</v>
      </c>
      <c r="G129" s="202"/>
      <c r="H129" s="202"/>
      <c r="I129" s="202"/>
      <c r="J129" s="202"/>
      <c r="K129" s="202"/>
      <c r="L129" s="202"/>
      <c r="M129" s="202"/>
      <c r="N129" s="202"/>
      <c r="O129" s="202"/>
      <c r="P129" s="202"/>
      <c r="Q129" s="203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32.25" customHeight="1" x14ac:dyDescent="0.3">
      <c r="A130" s="207"/>
      <c r="B130" s="64">
        <v>1.3</v>
      </c>
      <c r="C130" s="193" t="s">
        <v>229</v>
      </c>
      <c r="D130" s="194"/>
      <c r="E130" s="195"/>
      <c r="F130" s="201" t="s">
        <v>246</v>
      </c>
      <c r="G130" s="202"/>
      <c r="H130" s="202"/>
      <c r="I130" s="202"/>
      <c r="J130" s="202"/>
      <c r="K130" s="202"/>
      <c r="L130" s="202"/>
      <c r="M130" s="202"/>
      <c r="N130" s="202"/>
      <c r="O130" s="202"/>
      <c r="P130" s="202"/>
      <c r="Q130" s="203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33.75" customHeight="1" x14ac:dyDescent="0.3">
      <c r="A131" s="207"/>
      <c r="B131" s="64">
        <v>1.4</v>
      </c>
      <c r="C131" s="193" t="s">
        <v>247</v>
      </c>
      <c r="D131" s="194"/>
      <c r="E131" s="195"/>
      <c r="F131" s="201" t="s">
        <v>185</v>
      </c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3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 x14ac:dyDescent="0.3">
      <c r="A132" s="207"/>
      <c r="B132" s="64">
        <v>1.5</v>
      </c>
      <c r="C132" s="193" t="s">
        <v>248</v>
      </c>
      <c r="D132" s="194"/>
      <c r="E132" s="195"/>
      <c r="F132" s="201" t="s">
        <v>186</v>
      </c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3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28.5" customHeight="1" x14ac:dyDescent="0.3">
      <c r="A133" s="172"/>
      <c r="B133" s="64">
        <v>1.6</v>
      </c>
      <c r="C133" s="193" t="s">
        <v>249</v>
      </c>
      <c r="D133" s="194"/>
      <c r="E133" s="195"/>
      <c r="F133" s="201" t="s">
        <v>186</v>
      </c>
      <c r="G133" s="202"/>
      <c r="H133" s="202"/>
      <c r="I133" s="202"/>
      <c r="J133" s="202"/>
      <c r="K133" s="202"/>
      <c r="L133" s="202"/>
      <c r="M133" s="202"/>
      <c r="N133" s="202"/>
      <c r="O133" s="202"/>
      <c r="P133" s="202"/>
      <c r="Q133" s="203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34.5" customHeight="1" x14ac:dyDescent="0.3">
      <c r="A134" s="208" t="s">
        <v>127</v>
      </c>
      <c r="B134" s="51">
        <v>2.1</v>
      </c>
      <c r="C134" s="188" t="s">
        <v>251</v>
      </c>
      <c r="D134" s="189"/>
      <c r="E134" s="190"/>
      <c r="F134" s="198" t="s">
        <v>187</v>
      </c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200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36" customHeight="1" x14ac:dyDescent="0.3">
      <c r="A135" s="133"/>
      <c r="B135" s="51">
        <v>2.2000000000000002</v>
      </c>
      <c r="C135" s="188" t="s">
        <v>250</v>
      </c>
      <c r="D135" s="189"/>
      <c r="E135" s="190"/>
      <c r="F135" s="198" t="s">
        <v>188</v>
      </c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200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21.75" customHeight="1" x14ac:dyDescent="0.3">
      <c r="A136" s="133"/>
      <c r="B136" s="51">
        <v>2.2999999999999998</v>
      </c>
      <c r="C136" s="188" t="s">
        <v>252</v>
      </c>
      <c r="D136" s="189"/>
      <c r="E136" s="190"/>
      <c r="F136" s="198" t="s">
        <v>189</v>
      </c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200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38.25" customHeight="1" x14ac:dyDescent="0.3">
      <c r="A137" s="206" t="s">
        <v>128</v>
      </c>
      <c r="B137" s="64">
        <v>3.1</v>
      </c>
      <c r="C137" s="193" t="s">
        <v>253</v>
      </c>
      <c r="D137" s="194"/>
      <c r="E137" s="195"/>
      <c r="F137" s="201" t="s">
        <v>216</v>
      </c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3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39.950000000000003" customHeight="1" x14ac:dyDescent="0.3">
      <c r="A138" s="207"/>
      <c r="B138" s="64">
        <v>3.2</v>
      </c>
      <c r="C138" s="193" t="s">
        <v>254</v>
      </c>
      <c r="D138" s="194"/>
      <c r="E138" s="195"/>
      <c r="F138" s="201" t="s">
        <v>190</v>
      </c>
      <c r="G138" s="202"/>
      <c r="H138" s="202"/>
      <c r="I138" s="202"/>
      <c r="J138" s="202"/>
      <c r="K138" s="202"/>
      <c r="L138" s="202"/>
      <c r="M138" s="202"/>
      <c r="N138" s="202"/>
      <c r="O138" s="202"/>
      <c r="P138" s="202"/>
      <c r="Q138" s="203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39.950000000000003" customHeight="1" x14ac:dyDescent="0.3">
      <c r="A139" s="172"/>
      <c r="B139" s="64">
        <v>3.3</v>
      </c>
      <c r="C139" s="193" t="s">
        <v>255</v>
      </c>
      <c r="D139" s="194"/>
      <c r="E139" s="195"/>
      <c r="F139" s="201" t="s">
        <v>217</v>
      </c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3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45.95" customHeight="1" x14ac:dyDescent="0.3">
      <c r="A140" s="208" t="s">
        <v>129</v>
      </c>
      <c r="B140" s="51">
        <v>4.0999999999999996</v>
      </c>
      <c r="C140" s="188" t="s">
        <v>256</v>
      </c>
      <c r="D140" s="189"/>
      <c r="E140" s="190"/>
      <c r="F140" s="198" t="s">
        <v>218</v>
      </c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200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45.95" customHeight="1" x14ac:dyDescent="0.3">
      <c r="A141" s="133"/>
      <c r="B141" s="51">
        <v>4.2</v>
      </c>
      <c r="C141" s="188" t="s">
        <v>257</v>
      </c>
      <c r="D141" s="189"/>
      <c r="E141" s="190"/>
      <c r="F141" s="198" t="s">
        <v>219</v>
      </c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200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45.95" customHeight="1" x14ac:dyDescent="0.3">
      <c r="A142" s="133"/>
      <c r="B142" s="51">
        <v>4.3</v>
      </c>
      <c r="C142" s="188" t="s">
        <v>258</v>
      </c>
      <c r="D142" s="189"/>
      <c r="E142" s="190"/>
      <c r="F142" s="198" t="s">
        <v>191</v>
      </c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200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45.95" customHeight="1" x14ac:dyDescent="0.3">
      <c r="A143" s="133"/>
      <c r="B143" s="51">
        <v>4.4000000000000004</v>
      </c>
      <c r="C143" s="188" t="s">
        <v>259</v>
      </c>
      <c r="D143" s="189"/>
      <c r="E143" s="190"/>
      <c r="F143" s="198" t="s">
        <v>220</v>
      </c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200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47.1" customHeight="1" x14ac:dyDescent="0.3">
      <c r="A144" s="206" t="s">
        <v>130</v>
      </c>
      <c r="B144" s="64">
        <v>5.0999999999999996</v>
      </c>
      <c r="C144" s="193" t="s">
        <v>260</v>
      </c>
      <c r="D144" s="194"/>
      <c r="E144" s="195"/>
      <c r="F144" s="201" t="s">
        <v>221</v>
      </c>
      <c r="G144" s="202"/>
      <c r="H144" s="202"/>
      <c r="I144" s="202"/>
      <c r="J144" s="202"/>
      <c r="K144" s="202"/>
      <c r="L144" s="202"/>
      <c r="M144" s="202"/>
      <c r="N144" s="202"/>
      <c r="O144" s="202"/>
      <c r="P144" s="202"/>
      <c r="Q144" s="203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47.1" customHeight="1" x14ac:dyDescent="0.3">
      <c r="A145" s="207"/>
      <c r="B145" s="64">
        <v>5.2</v>
      </c>
      <c r="C145" s="193" t="s">
        <v>261</v>
      </c>
      <c r="D145" s="194"/>
      <c r="E145" s="195"/>
      <c r="F145" s="201" t="s">
        <v>222</v>
      </c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3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47.1" customHeight="1" x14ac:dyDescent="0.3">
      <c r="A146" s="207"/>
      <c r="B146" s="64">
        <v>5.3</v>
      </c>
      <c r="C146" s="193" t="s">
        <v>262</v>
      </c>
      <c r="D146" s="194"/>
      <c r="E146" s="195"/>
      <c r="F146" s="201" t="s">
        <v>192</v>
      </c>
      <c r="G146" s="202"/>
      <c r="H146" s="202"/>
      <c r="I146" s="202"/>
      <c r="J146" s="202"/>
      <c r="K146" s="202"/>
      <c r="L146" s="202"/>
      <c r="M146" s="202"/>
      <c r="N146" s="202"/>
      <c r="O146" s="202"/>
      <c r="P146" s="202"/>
      <c r="Q146" s="203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47.1" customHeight="1" x14ac:dyDescent="0.3">
      <c r="A147" s="172"/>
      <c r="B147" s="64">
        <v>5.4</v>
      </c>
      <c r="C147" s="193" t="s">
        <v>263</v>
      </c>
      <c r="D147" s="194"/>
      <c r="E147" s="195"/>
      <c r="F147" s="201" t="s">
        <v>193</v>
      </c>
      <c r="G147" s="202"/>
      <c r="H147" s="202"/>
      <c r="I147" s="202"/>
      <c r="J147" s="202"/>
      <c r="K147" s="202"/>
      <c r="L147" s="202"/>
      <c r="M147" s="202"/>
      <c r="N147" s="202"/>
      <c r="O147" s="202"/>
      <c r="P147" s="202"/>
      <c r="Q147" s="203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38.1" customHeight="1" x14ac:dyDescent="0.3">
      <c r="A148" s="208" t="s">
        <v>131</v>
      </c>
      <c r="B148" s="51">
        <v>6.1</v>
      </c>
      <c r="C148" s="188" t="s">
        <v>264</v>
      </c>
      <c r="D148" s="189"/>
      <c r="E148" s="190"/>
      <c r="F148" s="198" t="s">
        <v>194</v>
      </c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200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38.1" customHeight="1" x14ac:dyDescent="0.3">
      <c r="A149" s="133"/>
      <c r="B149" s="51">
        <v>6.2</v>
      </c>
      <c r="C149" s="188" t="s">
        <v>266</v>
      </c>
      <c r="D149" s="189"/>
      <c r="E149" s="190"/>
      <c r="F149" s="198" t="s">
        <v>195</v>
      </c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200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38.1" customHeight="1" x14ac:dyDescent="0.3">
      <c r="A150" s="133"/>
      <c r="B150" s="51">
        <v>6.3</v>
      </c>
      <c r="C150" s="188" t="s">
        <v>265</v>
      </c>
      <c r="D150" s="189"/>
      <c r="E150" s="190"/>
      <c r="F150" s="198" t="s">
        <v>269</v>
      </c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200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38.1" customHeight="1" x14ac:dyDescent="0.3">
      <c r="A151" s="133"/>
      <c r="B151" s="51">
        <v>6.4</v>
      </c>
      <c r="C151" s="188" t="s">
        <v>267</v>
      </c>
      <c r="D151" s="189"/>
      <c r="E151" s="190"/>
      <c r="F151" s="198" t="s">
        <v>196</v>
      </c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200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38.1" customHeight="1" x14ac:dyDescent="0.3">
      <c r="A152" s="206" t="s">
        <v>132</v>
      </c>
      <c r="B152" s="64">
        <v>7.1</v>
      </c>
      <c r="C152" s="193" t="s">
        <v>268</v>
      </c>
      <c r="D152" s="194"/>
      <c r="E152" s="195"/>
      <c r="F152" s="201" t="s">
        <v>223</v>
      </c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3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38.1" customHeight="1" x14ac:dyDescent="0.3">
      <c r="A153" s="207"/>
      <c r="B153" s="64">
        <v>7.2</v>
      </c>
      <c r="C153" s="193" t="s">
        <v>270</v>
      </c>
      <c r="D153" s="194"/>
      <c r="E153" s="195"/>
      <c r="F153" s="201" t="s">
        <v>197</v>
      </c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3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38.1" customHeight="1" x14ac:dyDescent="0.3">
      <c r="A154" s="207"/>
      <c r="B154" s="64">
        <v>7.3</v>
      </c>
      <c r="C154" s="193" t="s">
        <v>271</v>
      </c>
      <c r="D154" s="194"/>
      <c r="E154" s="195"/>
      <c r="F154" s="201" t="s">
        <v>198</v>
      </c>
      <c r="G154" s="202"/>
      <c r="H154" s="202"/>
      <c r="I154" s="202"/>
      <c r="J154" s="202"/>
      <c r="K154" s="202"/>
      <c r="L154" s="202"/>
      <c r="M154" s="202"/>
      <c r="N154" s="202"/>
      <c r="O154" s="202"/>
      <c r="P154" s="202"/>
      <c r="Q154" s="203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38.1" customHeight="1" x14ac:dyDescent="0.3">
      <c r="A155" s="172"/>
      <c r="B155" s="64">
        <v>7.4</v>
      </c>
      <c r="C155" s="193" t="s">
        <v>272</v>
      </c>
      <c r="D155" s="194"/>
      <c r="E155" s="195"/>
      <c r="F155" s="201" t="s">
        <v>224</v>
      </c>
      <c r="G155" s="202"/>
      <c r="H155" s="202"/>
      <c r="I155" s="202"/>
      <c r="J155" s="202"/>
      <c r="K155" s="202"/>
      <c r="L155" s="202"/>
      <c r="M155" s="202"/>
      <c r="N155" s="202"/>
      <c r="O155" s="202"/>
      <c r="P155" s="202"/>
      <c r="Q155" s="203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44.1" customHeight="1" x14ac:dyDescent="0.3">
      <c r="A156" s="208" t="s">
        <v>133</v>
      </c>
      <c r="B156" s="51">
        <v>8.1</v>
      </c>
      <c r="C156" s="188" t="s">
        <v>273</v>
      </c>
      <c r="D156" s="189"/>
      <c r="E156" s="190"/>
      <c r="F156" s="198" t="s">
        <v>225</v>
      </c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  <c r="Q156" s="200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44.1" customHeight="1" x14ac:dyDescent="0.3">
      <c r="A157" s="133"/>
      <c r="B157" s="51">
        <v>8.1999999999999993</v>
      </c>
      <c r="C157" s="188" t="s">
        <v>274</v>
      </c>
      <c r="D157" s="189"/>
      <c r="E157" s="190"/>
      <c r="F157" s="198" t="s">
        <v>199</v>
      </c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200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44.1" customHeight="1" x14ac:dyDescent="0.3">
      <c r="A158" s="133"/>
      <c r="B158" s="51">
        <v>8.3000000000000007</v>
      </c>
      <c r="C158" s="188" t="s">
        <v>275</v>
      </c>
      <c r="D158" s="189"/>
      <c r="E158" s="190"/>
      <c r="F158" s="198" t="s">
        <v>200</v>
      </c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200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42" customHeight="1" x14ac:dyDescent="0.3">
      <c r="A159" s="206" t="s">
        <v>134</v>
      </c>
      <c r="B159" s="64">
        <v>9.1</v>
      </c>
      <c r="C159" s="193" t="s">
        <v>276</v>
      </c>
      <c r="D159" s="194"/>
      <c r="E159" s="195"/>
      <c r="F159" s="201" t="s">
        <v>201</v>
      </c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3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35.25" customHeight="1" x14ac:dyDescent="0.3">
      <c r="A160" s="207"/>
      <c r="B160" s="64">
        <v>9.1999999999999993</v>
      </c>
      <c r="C160" s="193" t="s">
        <v>277</v>
      </c>
      <c r="D160" s="194"/>
      <c r="E160" s="195"/>
      <c r="F160" s="201" t="s">
        <v>230</v>
      </c>
      <c r="G160" s="202"/>
      <c r="H160" s="202"/>
      <c r="I160" s="202"/>
      <c r="J160" s="202"/>
      <c r="K160" s="202"/>
      <c r="L160" s="202"/>
      <c r="M160" s="202"/>
      <c r="N160" s="202"/>
      <c r="O160" s="202"/>
      <c r="P160" s="202"/>
      <c r="Q160" s="203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42" customHeight="1" x14ac:dyDescent="0.3">
      <c r="A161" s="207"/>
      <c r="B161" s="64">
        <v>9.3000000000000007</v>
      </c>
      <c r="C161" s="193" t="s">
        <v>278</v>
      </c>
      <c r="D161" s="194"/>
      <c r="E161" s="195"/>
      <c r="F161" s="201" t="s">
        <v>226</v>
      </c>
      <c r="G161" s="202"/>
      <c r="H161" s="202"/>
      <c r="I161" s="202"/>
      <c r="J161" s="202"/>
      <c r="K161" s="202"/>
      <c r="L161" s="202"/>
      <c r="M161" s="202"/>
      <c r="N161" s="202"/>
      <c r="O161" s="202"/>
      <c r="P161" s="202"/>
      <c r="Q161" s="203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26.25" customHeight="1" x14ac:dyDescent="0.3">
      <c r="A162" s="207"/>
      <c r="B162" s="64">
        <v>9.4</v>
      </c>
      <c r="C162" s="193" t="s">
        <v>279</v>
      </c>
      <c r="D162" s="194"/>
      <c r="E162" s="195"/>
      <c r="F162" s="201" t="s">
        <v>202</v>
      </c>
      <c r="G162" s="202"/>
      <c r="H162" s="202"/>
      <c r="I162" s="202"/>
      <c r="J162" s="202"/>
      <c r="K162" s="202"/>
      <c r="L162" s="202"/>
      <c r="M162" s="202"/>
      <c r="N162" s="202"/>
      <c r="O162" s="202"/>
      <c r="P162" s="202"/>
      <c r="Q162" s="203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 x14ac:dyDescent="0.3">
      <c r="A163" s="172"/>
      <c r="B163" s="64">
        <v>9.5</v>
      </c>
      <c r="C163" s="201" t="s">
        <v>231</v>
      </c>
      <c r="D163" s="202"/>
      <c r="E163" s="203"/>
      <c r="F163" s="201" t="s">
        <v>203</v>
      </c>
      <c r="G163" s="202"/>
      <c r="H163" s="202"/>
      <c r="I163" s="202"/>
      <c r="J163" s="202"/>
      <c r="K163" s="202"/>
      <c r="L163" s="202"/>
      <c r="M163" s="202"/>
      <c r="N163" s="202"/>
      <c r="O163" s="202"/>
      <c r="P163" s="202"/>
      <c r="Q163" s="203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30" customHeight="1" x14ac:dyDescent="0.3">
      <c r="A164" s="208" t="s">
        <v>135</v>
      </c>
      <c r="B164" s="51">
        <v>10.1</v>
      </c>
      <c r="C164" s="188" t="s">
        <v>280</v>
      </c>
      <c r="D164" s="189"/>
      <c r="E164" s="190"/>
      <c r="F164" s="198" t="s">
        <v>204</v>
      </c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200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21" customHeight="1" x14ac:dyDescent="0.3">
      <c r="A165" s="133"/>
      <c r="B165" s="51">
        <v>10.199999999999999</v>
      </c>
      <c r="C165" s="188" t="s">
        <v>231</v>
      </c>
      <c r="D165" s="189"/>
      <c r="E165" s="190"/>
      <c r="F165" s="198" t="s">
        <v>205</v>
      </c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200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33" customHeight="1" x14ac:dyDescent="0.3">
      <c r="A166" s="206" t="s">
        <v>136</v>
      </c>
      <c r="B166" s="64">
        <v>11.1</v>
      </c>
      <c r="C166" s="193" t="s">
        <v>281</v>
      </c>
      <c r="D166" s="194"/>
      <c r="E166" s="195"/>
      <c r="F166" s="201" t="s">
        <v>227</v>
      </c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3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33.75" customHeight="1" x14ac:dyDescent="0.3">
      <c r="A167" s="207"/>
      <c r="B167" s="64">
        <v>11.2</v>
      </c>
      <c r="C167" s="193" t="s">
        <v>282</v>
      </c>
      <c r="D167" s="194"/>
      <c r="E167" s="195"/>
      <c r="F167" s="201" t="s">
        <v>233</v>
      </c>
      <c r="G167" s="202"/>
      <c r="H167" s="202"/>
      <c r="I167" s="202"/>
      <c r="J167" s="202"/>
      <c r="K167" s="202"/>
      <c r="L167" s="202"/>
      <c r="M167" s="202"/>
      <c r="N167" s="202"/>
      <c r="O167" s="202"/>
      <c r="P167" s="202"/>
      <c r="Q167" s="203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34.5" customHeight="1" x14ac:dyDescent="0.3">
      <c r="A168" s="207"/>
      <c r="B168" s="64">
        <v>11.3</v>
      </c>
      <c r="C168" s="193" t="s">
        <v>283</v>
      </c>
      <c r="D168" s="194"/>
      <c r="E168" s="195"/>
      <c r="F168" s="201" t="s">
        <v>206</v>
      </c>
      <c r="G168" s="202"/>
      <c r="H168" s="202"/>
      <c r="I168" s="202"/>
      <c r="J168" s="202"/>
      <c r="K168" s="202"/>
      <c r="L168" s="202"/>
      <c r="M168" s="202"/>
      <c r="N168" s="202"/>
      <c r="O168" s="202"/>
      <c r="P168" s="202"/>
      <c r="Q168" s="203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34.5" customHeight="1" x14ac:dyDescent="0.3">
      <c r="A169" s="207"/>
      <c r="B169" s="64">
        <v>11.4</v>
      </c>
      <c r="C169" s="193" t="s">
        <v>207</v>
      </c>
      <c r="D169" s="194"/>
      <c r="E169" s="195"/>
      <c r="F169" s="201" t="s">
        <v>206</v>
      </c>
      <c r="G169" s="202"/>
      <c r="H169" s="202"/>
      <c r="I169" s="202"/>
      <c r="J169" s="202"/>
      <c r="K169" s="202"/>
      <c r="L169" s="202"/>
      <c r="M169" s="202"/>
      <c r="N169" s="202"/>
      <c r="O169" s="202"/>
      <c r="P169" s="202"/>
      <c r="Q169" s="203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50.25" customHeight="1" x14ac:dyDescent="0.3">
      <c r="A170" s="172"/>
      <c r="B170" s="64">
        <v>11.5</v>
      </c>
      <c r="C170" s="193" t="s">
        <v>232</v>
      </c>
      <c r="D170" s="194"/>
      <c r="E170" s="195"/>
      <c r="F170" s="201" t="s">
        <v>208</v>
      </c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3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33" customHeight="1" x14ac:dyDescent="0.3">
      <c r="A171" s="28" t="s">
        <v>137</v>
      </c>
      <c r="B171" s="51">
        <v>12.1</v>
      </c>
      <c r="C171" s="188" t="s">
        <v>284</v>
      </c>
      <c r="D171" s="189"/>
      <c r="E171" s="190"/>
      <c r="F171" s="198" t="s">
        <v>209</v>
      </c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200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36.75" customHeight="1" x14ac:dyDescent="0.3">
      <c r="A172" s="206" t="s">
        <v>138</v>
      </c>
      <c r="B172" s="64">
        <v>13.1</v>
      </c>
      <c r="C172" s="193" t="s">
        <v>285</v>
      </c>
      <c r="D172" s="194"/>
      <c r="E172" s="195"/>
      <c r="F172" s="201" t="s">
        <v>210</v>
      </c>
      <c r="G172" s="202"/>
      <c r="H172" s="202"/>
      <c r="I172" s="202"/>
      <c r="J172" s="202"/>
      <c r="K172" s="202"/>
      <c r="L172" s="202"/>
      <c r="M172" s="202"/>
      <c r="N172" s="202"/>
      <c r="O172" s="202"/>
      <c r="P172" s="202"/>
      <c r="Q172" s="203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30.75" customHeight="1" x14ac:dyDescent="0.3">
      <c r="A173" s="172"/>
      <c r="B173" s="64">
        <v>13.2</v>
      </c>
      <c r="C173" s="193" t="s">
        <v>286</v>
      </c>
      <c r="D173" s="194"/>
      <c r="E173" s="195"/>
      <c r="F173" s="201" t="s">
        <v>211</v>
      </c>
      <c r="G173" s="202"/>
      <c r="H173" s="202"/>
      <c r="I173" s="202"/>
      <c r="J173" s="202"/>
      <c r="K173" s="202"/>
      <c r="L173" s="202"/>
      <c r="M173" s="202"/>
      <c r="N173" s="202"/>
      <c r="O173" s="202"/>
      <c r="P173" s="202"/>
      <c r="Q173" s="203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46.5" customHeight="1" x14ac:dyDescent="0.3">
      <c r="A174" s="208" t="s">
        <v>139</v>
      </c>
      <c r="B174" s="51">
        <v>14.1</v>
      </c>
      <c r="C174" s="188" t="s">
        <v>287</v>
      </c>
      <c r="D174" s="189"/>
      <c r="E174" s="190"/>
      <c r="F174" s="198" t="s">
        <v>212</v>
      </c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200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36" customHeight="1" x14ac:dyDescent="0.3">
      <c r="A175" s="133"/>
      <c r="B175" s="51">
        <v>14.2</v>
      </c>
      <c r="C175" s="188" t="s">
        <v>288</v>
      </c>
      <c r="D175" s="189"/>
      <c r="E175" s="190"/>
      <c r="F175" s="198" t="s">
        <v>212</v>
      </c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200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33" customHeight="1" x14ac:dyDescent="0.3">
      <c r="A176" s="133"/>
      <c r="B176" s="51">
        <v>14.3</v>
      </c>
      <c r="C176" s="188" t="s">
        <v>289</v>
      </c>
      <c r="D176" s="189"/>
      <c r="E176" s="190"/>
      <c r="F176" s="198" t="s">
        <v>212</v>
      </c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200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34.5" customHeight="1" x14ac:dyDescent="0.3">
      <c r="A177" s="206" t="s">
        <v>140</v>
      </c>
      <c r="B177" s="64">
        <v>15.1</v>
      </c>
      <c r="C177" s="193" t="s">
        <v>290</v>
      </c>
      <c r="D177" s="194"/>
      <c r="E177" s="195"/>
      <c r="F177" s="201" t="s">
        <v>213</v>
      </c>
      <c r="G177" s="202"/>
      <c r="H177" s="202"/>
      <c r="I177" s="202"/>
      <c r="J177" s="202"/>
      <c r="K177" s="202"/>
      <c r="L177" s="202"/>
      <c r="M177" s="202"/>
      <c r="N177" s="202"/>
      <c r="O177" s="202"/>
      <c r="P177" s="202"/>
      <c r="Q177" s="203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31.5" customHeight="1" x14ac:dyDescent="0.3">
      <c r="A178" s="172"/>
      <c r="B178" s="64">
        <v>15.2</v>
      </c>
      <c r="C178" s="193" t="s">
        <v>291</v>
      </c>
      <c r="D178" s="194"/>
      <c r="E178" s="195"/>
      <c r="F178" s="201" t="s">
        <v>214</v>
      </c>
      <c r="G178" s="202"/>
      <c r="H178" s="202"/>
      <c r="I178" s="202"/>
      <c r="J178" s="202"/>
      <c r="K178" s="202"/>
      <c r="L178" s="202"/>
      <c r="M178" s="202"/>
      <c r="N178" s="202"/>
      <c r="O178" s="202"/>
      <c r="P178" s="202"/>
      <c r="Q178" s="203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 customHeight="1" x14ac:dyDescent="0.3">
      <c r="A179" s="28"/>
      <c r="B179" s="33"/>
      <c r="C179" s="36"/>
      <c r="D179" s="7"/>
      <c r="E179" s="37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35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</sheetData>
  <mergeCells count="242">
    <mergeCell ref="A152:A155"/>
    <mergeCell ref="C152:E152"/>
    <mergeCell ref="C153:E153"/>
    <mergeCell ref="A156:A158"/>
    <mergeCell ref="A159:A163"/>
    <mergeCell ref="C150:E150"/>
    <mergeCell ref="C151:E151"/>
    <mergeCell ref="C169:E169"/>
    <mergeCell ref="C170:E170"/>
    <mergeCell ref="C155:E155"/>
    <mergeCell ref="C156:E156"/>
    <mergeCell ref="C157:E157"/>
    <mergeCell ref="C158:E158"/>
    <mergeCell ref="C154:E154"/>
    <mergeCell ref="C159:E159"/>
    <mergeCell ref="C160:E160"/>
    <mergeCell ref="C161:E161"/>
    <mergeCell ref="A177:A178"/>
    <mergeCell ref="C177:E177"/>
    <mergeCell ref="C178:E178"/>
    <mergeCell ref="A172:A173"/>
    <mergeCell ref="A174:A176"/>
    <mergeCell ref="A164:A165"/>
    <mergeCell ref="C164:E164"/>
    <mergeCell ref="C165:E165"/>
    <mergeCell ref="A166:A170"/>
    <mergeCell ref="C166:E166"/>
    <mergeCell ref="C167:E167"/>
    <mergeCell ref="C168:E168"/>
    <mergeCell ref="C176:E176"/>
    <mergeCell ref="C175:E175"/>
    <mergeCell ref="C172:E172"/>
    <mergeCell ref="A134:A136"/>
    <mergeCell ref="C134:E134"/>
    <mergeCell ref="C135:E135"/>
    <mergeCell ref="C136:E136"/>
    <mergeCell ref="C139:E139"/>
    <mergeCell ref="F138:Q138"/>
    <mergeCell ref="F139:Q139"/>
    <mergeCell ref="F140:Q140"/>
    <mergeCell ref="F141:Q141"/>
    <mergeCell ref="C140:E140"/>
    <mergeCell ref="C141:E141"/>
    <mergeCell ref="F176:Q176"/>
    <mergeCell ref="F177:Q177"/>
    <mergeCell ref="F178:Q178"/>
    <mergeCell ref="F126:Q126"/>
    <mergeCell ref="F127:Q127"/>
    <mergeCell ref="A128:A133"/>
    <mergeCell ref="F128:Q128"/>
    <mergeCell ref="F129:Q129"/>
    <mergeCell ref="F130:Q130"/>
    <mergeCell ref="F131:Q131"/>
    <mergeCell ref="C137:E137"/>
    <mergeCell ref="C138:E138"/>
    <mergeCell ref="F132:Q132"/>
    <mergeCell ref="C133:E133"/>
    <mergeCell ref="F133:Q133"/>
    <mergeCell ref="F134:Q134"/>
    <mergeCell ref="F135:Q135"/>
    <mergeCell ref="F136:Q136"/>
    <mergeCell ref="F137:Q137"/>
    <mergeCell ref="A137:A139"/>
    <mergeCell ref="A140:A143"/>
    <mergeCell ref="A144:A147"/>
    <mergeCell ref="A148:A151"/>
    <mergeCell ref="C127:E127"/>
    <mergeCell ref="F172:Q172"/>
    <mergeCell ref="C173:E173"/>
    <mergeCell ref="F173:Q173"/>
    <mergeCell ref="F175:Q175"/>
    <mergeCell ref="F158:Q158"/>
    <mergeCell ref="F159:Q159"/>
    <mergeCell ref="F160:Q160"/>
    <mergeCell ref="F161:Q161"/>
    <mergeCell ref="F162:Q162"/>
    <mergeCell ref="F163:Q163"/>
    <mergeCell ref="F164:Q164"/>
    <mergeCell ref="C174:E174"/>
    <mergeCell ref="F174:Q174"/>
    <mergeCell ref="F165:Q165"/>
    <mergeCell ref="F166:Q166"/>
    <mergeCell ref="F167:Q167"/>
    <mergeCell ref="F168:Q168"/>
    <mergeCell ref="F169:Q169"/>
    <mergeCell ref="C162:E162"/>
    <mergeCell ref="F170:Q170"/>
    <mergeCell ref="C171:E171"/>
    <mergeCell ref="F171:Q171"/>
    <mergeCell ref="C163:E163"/>
    <mergeCell ref="C149:E149"/>
    <mergeCell ref="F149:Q149"/>
    <mergeCell ref="F142:Q142"/>
    <mergeCell ref="F143:Q143"/>
    <mergeCell ref="F144:Q144"/>
    <mergeCell ref="C142:E142"/>
    <mergeCell ref="C143:E143"/>
    <mergeCell ref="C144:E144"/>
    <mergeCell ref="C145:E145"/>
    <mergeCell ref="C146:E146"/>
    <mergeCell ref="C147:E147"/>
    <mergeCell ref="F150:Q150"/>
    <mergeCell ref="F151:Q151"/>
    <mergeCell ref="F152:Q152"/>
    <mergeCell ref="F153:Q153"/>
    <mergeCell ref="F154:Q154"/>
    <mergeCell ref="F155:Q155"/>
    <mergeCell ref="F156:Q156"/>
    <mergeCell ref="F157:Q157"/>
    <mergeCell ref="F145:Q145"/>
    <mergeCell ref="F146:Q146"/>
    <mergeCell ref="F147:Q147"/>
    <mergeCell ref="F148:Q148"/>
    <mergeCell ref="C106:C107"/>
    <mergeCell ref="E106:E107"/>
    <mergeCell ref="F112:Q112"/>
    <mergeCell ref="F113:H113"/>
    <mergeCell ref="I113:K113"/>
    <mergeCell ref="L113:N113"/>
    <mergeCell ref="O113:Q113"/>
    <mergeCell ref="E118:Q118"/>
    <mergeCell ref="C148:E148"/>
    <mergeCell ref="F119:Q119"/>
    <mergeCell ref="F120:H120"/>
    <mergeCell ref="I120:K120"/>
    <mergeCell ref="L120:N120"/>
    <mergeCell ref="O120:Q120"/>
    <mergeCell ref="C129:E129"/>
    <mergeCell ref="C130:E130"/>
    <mergeCell ref="C128:E128"/>
    <mergeCell ref="C131:E131"/>
    <mergeCell ref="C119:C120"/>
    <mergeCell ref="E119:E120"/>
    <mergeCell ref="C132:E132"/>
    <mergeCell ref="F31:Q31"/>
    <mergeCell ref="C31:C32"/>
    <mergeCell ref="E31:E32"/>
    <mergeCell ref="F32:H32"/>
    <mergeCell ref="I32:K32"/>
    <mergeCell ref="L32:N32"/>
    <mergeCell ref="O32:Q32"/>
    <mergeCell ref="C37:Q37"/>
    <mergeCell ref="F38:Q38"/>
    <mergeCell ref="C38:C39"/>
    <mergeCell ref="E38:E39"/>
    <mergeCell ref="F39:H39"/>
    <mergeCell ref="I39:K39"/>
    <mergeCell ref="L39:N39"/>
    <mergeCell ref="O39:Q39"/>
    <mergeCell ref="C23:Q23"/>
    <mergeCell ref="F24:Q24"/>
    <mergeCell ref="C24:C25"/>
    <mergeCell ref="E24:E25"/>
    <mergeCell ref="F25:H25"/>
    <mergeCell ref="I25:K25"/>
    <mergeCell ref="L25:N25"/>
    <mergeCell ref="O25:Q25"/>
    <mergeCell ref="C30:Q30"/>
    <mergeCell ref="A4:Q5"/>
    <mergeCell ref="A7:Q7"/>
    <mergeCell ref="E9:I9"/>
    <mergeCell ref="E10:I10"/>
    <mergeCell ref="G12:I12"/>
    <mergeCell ref="C14:C15"/>
    <mergeCell ref="E14:E15"/>
    <mergeCell ref="F14:Q14"/>
    <mergeCell ref="F15:H15"/>
    <mergeCell ref="I15:K15"/>
    <mergeCell ref="L15:N15"/>
    <mergeCell ref="O15:Q15"/>
    <mergeCell ref="D12:F12"/>
    <mergeCell ref="C77:C78"/>
    <mergeCell ref="E77:E78"/>
    <mergeCell ref="C86:C87"/>
    <mergeCell ref="E86:E87"/>
    <mergeCell ref="C92:C93"/>
    <mergeCell ref="E92:E93"/>
    <mergeCell ref="E101:E102"/>
    <mergeCell ref="C91:Q91"/>
    <mergeCell ref="F92:Q92"/>
    <mergeCell ref="F93:H93"/>
    <mergeCell ref="I93:K93"/>
    <mergeCell ref="L93:N93"/>
    <mergeCell ref="O93:Q93"/>
    <mergeCell ref="C100:Q100"/>
    <mergeCell ref="F101:Q101"/>
    <mergeCell ref="F102:H102"/>
    <mergeCell ref="I102:K102"/>
    <mergeCell ref="F77:Q77"/>
    <mergeCell ref="F78:H78"/>
    <mergeCell ref="I78:K78"/>
    <mergeCell ref="L78:N78"/>
    <mergeCell ref="O78:Q78"/>
    <mergeCell ref="C101:C102"/>
    <mergeCell ref="L71:N71"/>
    <mergeCell ref="C53:Q53"/>
    <mergeCell ref="F54:Q54"/>
    <mergeCell ref="F55:H55"/>
    <mergeCell ref="I55:K55"/>
    <mergeCell ref="L55:N55"/>
    <mergeCell ref="O55:Q55"/>
    <mergeCell ref="C112:C113"/>
    <mergeCell ref="E112:E113"/>
    <mergeCell ref="C85:Q85"/>
    <mergeCell ref="F86:Q86"/>
    <mergeCell ref="F87:H87"/>
    <mergeCell ref="I87:K87"/>
    <mergeCell ref="L87:N87"/>
    <mergeCell ref="O87:Q87"/>
    <mergeCell ref="L102:N102"/>
    <mergeCell ref="O102:Q102"/>
    <mergeCell ref="C105:Q105"/>
    <mergeCell ref="F106:Q106"/>
    <mergeCell ref="F107:H107"/>
    <mergeCell ref="O107:Q107"/>
    <mergeCell ref="I107:K107"/>
    <mergeCell ref="L107:N107"/>
    <mergeCell ref="E111:Q111"/>
    <mergeCell ref="C61:Q61"/>
    <mergeCell ref="F62:Q62"/>
    <mergeCell ref="C46:C47"/>
    <mergeCell ref="C54:C55"/>
    <mergeCell ref="E54:E55"/>
    <mergeCell ref="C62:C63"/>
    <mergeCell ref="E62:E63"/>
    <mergeCell ref="C70:C71"/>
    <mergeCell ref="E70:E71"/>
    <mergeCell ref="E46:E47"/>
    <mergeCell ref="F46:Q46"/>
    <mergeCell ref="F47:H47"/>
    <mergeCell ref="I47:K47"/>
    <mergeCell ref="L47:N47"/>
    <mergeCell ref="O47:Q47"/>
    <mergeCell ref="F63:H63"/>
    <mergeCell ref="I63:K63"/>
    <mergeCell ref="L63:N63"/>
    <mergeCell ref="O63:Q63"/>
    <mergeCell ref="C69:Q69"/>
    <mergeCell ref="F70:Q70"/>
    <mergeCell ref="F71:H71"/>
    <mergeCell ref="O71:Q71"/>
    <mergeCell ref="I71:K71"/>
  </mergeCells>
  <printOptions horizontalCentered="1"/>
  <pageMargins left="0.39370078740157483" right="0.39370078740157483" top="0.19685039370078741" bottom="0.19685039370078741" header="0" footer="0"/>
  <pageSetup scale="40" fitToHeight="6" orientation="portrait" r:id="rId1"/>
  <rowBreaks count="1" manualBreakCount="1">
    <brk id="105" max="16383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98"/>
  <sheetViews>
    <sheetView topLeftCell="E1" workbookViewId="0">
      <selection activeCell="O13" sqref="O13"/>
    </sheetView>
  </sheetViews>
  <sheetFormatPr baseColWidth="10" defaultColWidth="14.42578125" defaultRowHeight="15" customHeight="1" x14ac:dyDescent="0.25"/>
  <cols>
    <col min="1" max="1" width="11.42578125" style="97" customWidth="1"/>
    <col min="2" max="2" width="10.85546875" style="97" customWidth="1"/>
    <col min="3" max="3" width="22.85546875" style="97" customWidth="1"/>
    <col min="4" max="6" width="13.7109375" style="97" customWidth="1"/>
    <col min="7" max="7" width="1.28515625" style="97" customWidth="1"/>
    <col min="8" max="8" width="10" style="97" customWidth="1"/>
    <col min="9" max="12" width="14.85546875" style="97" customWidth="1"/>
    <col min="13" max="13" width="1.42578125" style="97" customWidth="1"/>
    <col min="14" max="14" width="13" style="97" customWidth="1"/>
    <col min="15" max="18" width="14.28515625" style="97" customWidth="1"/>
    <col min="19" max="19" width="1.42578125" style="97" customWidth="1"/>
    <col min="20" max="20" width="13.85546875" style="97" customWidth="1"/>
    <col min="21" max="24" width="13.28515625" style="97" customWidth="1"/>
    <col min="25" max="16384" width="14.42578125" style="97"/>
  </cols>
  <sheetData>
    <row r="1" spans="1:24" x14ac:dyDescent="0.25">
      <c r="A1" s="95" t="s">
        <v>175</v>
      </c>
      <c r="B1" s="96"/>
      <c r="C1" s="96"/>
      <c r="D1" s="96"/>
      <c r="E1" s="96"/>
      <c r="F1" s="96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</row>
    <row r="2" spans="1:24" x14ac:dyDescent="0.25">
      <c r="A2" s="95"/>
      <c r="B2" s="96"/>
      <c r="C2" s="96"/>
      <c r="D2" s="96"/>
      <c r="E2" s="96"/>
      <c r="F2" s="96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24" ht="28.5" x14ac:dyDescent="0.25">
      <c r="A3" s="95"/>
      <c r="B3" s="209" t="s">
        <v>141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spans="1:24" ht="15" customHeight="1" x14ac:dyDescent="0.25">
      <c r="A4" s="95"/>
      <c r="B4" s="210" t="s">
        <v>142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</row>
    <row r="5" spans="1:24" x14ac:dyDescent="0.25">
      <c r="A5" s="95"/>
      <c r="B5" s="96"/>
      <c r="C5" s="96"/>
      <c r="D5" s="96"/>
      <c r="E5" s="96"/>
      <c r="F5" s="96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</row>
    <row r="6" spans="1:24" x14ac:dyDescent="0.25">
      <c r="A6" s="95"/>
      <c r="B6" s="211" t="s">
        <v>176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</row>
    <row r="7" spans="1:24" ht="3" customHeight="1" x14ac:dyDescent="0.25">
      <c r="A7" s="98"/>
      <c r="B7" s="99"/>
      <c r="C7" s="99"/>
      <c r="D7" s="99"/>
      <c r="E7" s="99"/>
      <c r="F7" s="99"/>
      <c r="G7" s="98"/>
      <c r="H7" s="99"/>
      <c r="I7" s="99"/>
      <c r="J7" s="99"/>
      <c r="K7" s="99"/>
      <c r="L7" s="99"/>
      <c r="M7" s="98"/>
      <c r="N7" s="99"/>
      <c r="O7" s="99"/>
      <c r="P7" s="99"/>
      <c r="Q7" s="99"/>
      <c r="R7" s="99"/>
      <c r="S7" s="98"/>
      <c r="T7" s="99"/>
      <c r="U7" s="99"/>
      <c r="V7" s="99"/>
      <c r="W7" s="99"/>
      <c r="X7" s="99"/>
    </row>
    <row r="8" spans="1:24" ht="30.75" customHeight="1" x14ac:dyDescent="0.25">
      <c r="A8" s="98"/>
      <c r="B8" s="99"/>
      <c r="C8" s="99"/>
      <c r="D8" s="99"/>
      <c r="E8" s="212" t="s">
        <v>143</v>
      </c>
      <c r="F8" s="207"/>
      <c r="G8" s="98"/>
      <c r="H8" s="99"/>
      <c r="I8" s="99"/>
      <c r="J8" s="99"/>
      <c r="K8" s="212" t="s">
        <v>143</v>
      </c>
      <c r="L8" s="207"/>
      <c r="M8" s="98"/>
      <c r="N8" s="99"/>
      <c r="O8" s="99"/>
      <c r="P8" s="99"/>
      <c r="Q8" s="212" t="s">
        <v>143</v>
      </c>
      <c r="R8" s="207"/>
      <c r="S8" s="98"/>
      <c r="T8" s="99"/>
      <c r="U8" s="99"/>
      <c r="V8" s="99"/>
      <c r="W8" s="212" t="s">
        <v>143</v>
      </c>
      <c r="X8" s="207"/>
    </row>
    <row r="9" spans="1:24" ht="51.75" customHeight="1" x14ac:dyDescent="0.25">
      <c r="A9" s="98"/>
      <c r="B9" s="99"/>
      <c r="C9" s="65" t="s">
        <v>144</v>
      </c>
      <c r="D9" s="65" t="s">
        <v>33</v>
      </c>
      <c r="E9" s="66" t="s">
        <v>145</v>
      </c>
      <c r="F9" s="66" t="s">
        <v>146</v>
      </c>
      <c r="G9" s="98"/>
      <c r="H9" s="99"/>
      <c r="I9" s="65" t="s">
        <v>144</v>
      </c>
      <c r="J9" s="65" t="s">
        <v>33</v>
      </c>
      <c r="K9" s="66" t="s">
        <v>145</v>
      </c>
      <c r="L9" s="66" t="s">
        <v>146</v>
      </c>
      <c r="M9" s="98"/>
      <c r="N9" s="99"/>
      <c r="O9" s="65" t="s">
        <v>144</v>
      </c>
      <c r="P9" s="65" t="s">
        <v>33</v>
      </c>
      <c r="Q9" s="66" t="s">
        <v>145</v>
      </c>
      <c r="R9" s="66" t="s">
        <v>146</v>
      </c>
      <c r="S9" s="98"/>
      <c r="T9" s="99"/>
      <c r="U9" s="65" t="s">
        <v>144</v>
      </c>
      <c r="V9" s="65" t="s">
        <v>33</v>
      </c>
      <c r="W9" s="66" t="s">
        <v>145</v>
      </c>
      <c r="X9" s="66" t="s">
        <v>146</v>
      </c>
    </row>
    <row r="10" spans="1:24" x14ac:dyDescent="0.25">
      <c r="A10" s="98"/>
      <c r="B10" s="67" t="s">
        <v>147</v>
      </c>
      <c r="C10" s="100">
        <v>1240</v>
      </c>
      <c r="D10" s="100">
        <v>661</v>
      </c>
      <c r="E10" s="100">
        <v>9440</v>
      </c>
      <c r="F10" s="100">
        <v>213</v>
      </c>
      <c r="G10" s="98"/>
      <c r="H10" s="67" t="s">
        <v>148</v>
      </c>
      <c r="I10" s="100">
        <v>600</v>
      </c>
      <c r="J10" s="100">
        <v>602</v>
      </c>
      <c r="K10" s="100">
        <v>14196</v>
      </c>
      <c r="L10" s="100">
        <v>164</v>
      </c>
      <c r="M10" s="98"/>
      <c r="N10" s="67" t="s">
        <v>149</v>
      </c>
      <c r="O10" s="100">
        <v>625</v>
      </c>
      <c r="P10" s="100">
        <v>709</v>
      </c>
      <c r="Q10" s="100">
        <v>13514</v>
      </c>
      <c r="R10" s="100">
        <v>179</v>
      </c>
      <c r="S10" s="98"/>
      <c r="T10" s="67" t="s">
        <v>150</v>
      </c>
      <c r="U10" s="100"/>
      <c r="V10" s="100"/>
      <c r="W10" s="100"/>
      <c r="X10" s="100"/>
    </row>
    <row r="11" spans="1:24" x14ac:dyDescent="0.25">
      <c r="A11" s="98"/>
      <c r="B11" s="67" t="s">
        <v>151</v>
      </c>
      <c r="C11" s="100">
        <v>1137</v>
      </c>
      <c r="D11" s="100">
        <v>668</v>
      </c>
      <c r="E11" s="100">
        <v>5758</v>
      </c>
      <c r="F11" s="100">
        <v>134</v>
      </c>
      <c r="G11" s="98"/>
      <c r="H11" s="67" t="s">
        <v>152</v>
      </c>
      <c r="I11" s="100">
        <v>468</v>
      </c>
      <c r="J11" s="100">
        <v>608</v>
      </c>
      <c r="K11" s="100">
        <v>11976</v>
      </c>
      <c r="L11" s="100">
        <v>167</v>
      </c>
      <c r="M11" s="98"/>
      <c r="N11" s="67" t="s">
        <v>153</v>
      </c>
      <c r="O11" s="100">
        <v>1862</v>
      </c>
      <c r="P11" s="100">
        <v>657</v>
      </c>
      <c r="Q11" s="100">
        <v>13785</v>
      </c>
      <c r="R11" s="100">
        <v>145</v>
      </c>
      <c r="S11" s="98"/>
      <c r="T11" s="67" t="s">
        <v>154</v>
      </c>
      <c r="U11" s="100"/>
      <c r="V11" s="100"/>
      <c r="W11" s="100"/>
      <c r="X11" s="100"/>
    </row>
    <row r="12" spans="1:24" x14ac:dyDescent="0.25">
      <c r="A12" s="98"/>
      <c r="B12" s="67" t="s">
        <v>155</v>
      </c>
      <c r="C12" s="100">
        <v>780</v>
      </c>
      <c r="D12" s="100">
        <v>699</v>
      </c>
      <c r="E12" s="100">
        <v>6990</v>
      </c>
      <c r="F12" s="100">
        <v>162</v>
      </c>
      <c r="G12" s="98"/>
      <c r="H12" s="67" t="s">
        <v>156</v>
      </c>
      <c r="I12" s="100">
        <v>627</v>
      </c>
      <c r="J12" s="100">
        <v>609</v>
      </c>
      <c r="K12" s="100">
        <v>10573</v>
      </c>
      <c r="L12" s="100">
        <v>166</v>
      </c>
      <c r="M12" s="98"/>
      <c r="N12" s="67" t="s">
        <v>157</v>
      </c>
      <c r="O12" s="100">
        <v>673</v>
      </c>
      <c r="P12" s="100">
        <v>721</v>
      </c>
      <c r="Q12" s="100">
        <v>7613</v>
      </c>
      <c r="R12" s="100">
        <v>72</v>
      </c>
      <c r="S12" s="98"/>
      <c r="T12" s="67" t="s">
        <v>158</v>
      </c>
      <c r="U12" s="100"/>
      <c r="V12" s="100"/>
      <c r="W12" s="100"/>
      <c r="X12" s="100"/>
    </row>
    <row r="13" spans="1:24" x14ac:dyDescent="0.25">
      <c r="A13" s="98"/>
      <c r="B13" s="99"/>
      <c r="C13" s="101">
        <f t="shared" ref="C13:D13" si="0">SUM(C10:C12)</f>
        <v>3157</v>
      </c>
      <c r="D13" s="101">
        <f t="shared" si="0"/>
        <v>2028</v>
      </c>
      <c r="E13" s="102">
        <f>SUM(E10:E12)</f>
        <v>22188</v>
      </c>
      <c r="F13" s="102">
        <f>SUM(F10:F12)</f>
        <v>509</v>
      </c>
      <c r="G13" s="98"/>
      <c r="H13" s="99"/>
      <c r="I13" s="101">
        <f t="shared" ref="I13:L13" si="1">SUM(I10:I12)</f>
        <v>1695</v>
      </c>
      <c r="J13" s="101">
        <f t="shared" si="1"/>
        <v>1819</v>
      </c>
      <c r="K13" s="102">
        <f t="shared" si="1"/>
        <v>36745</v>
      </c>
      <c r="L13" s="102">
        <f t="shared" si="1"/>
        <v>497</v>
      </c>
      <c r="M13" s="98"/>
      <c r="N13" s="99"/>
      <c r="O13" s="101">
        <f t="shared" ref="O13:R13" si="2">SUM(O10:O12)</f>
        <v>3160</v>
      </c>
      <c r="P13" s="101">
        <f t="shared" si="2"/>
        <v>2087</v>
      </c>
      <c r="Q13" s="102">
        <f t="shared" si="2"/>
        <v>34912</v>
      </c>
      <c r="R13" s="102">
        <f t="shared" si="2"/>
        <v>396</v>
      </c>
      <c r="S13" s="98"/>
      <c r="T13" s="99"/>
      <c r="U13" s="101">
        <f t="shared" ref="U13:X13" si="3">SUM(U10:U12)</f>
        <v>0</v>
      </c>
      <c r="V13" s="101">
        <f t="shared" si="3"/>
        <v>0</v>
      </c>
      <c r="W13" s="102">
        <f t="shared" si="3"/>
        <v>0</v>
      </c>
      <c r="X13" s="102">
        <f t="shared" si="3"/>
        <v>0</v>
      </c>
    </row>
    <row r="14" spans="1:24" x14ac:dyDescent="0.25">
      <c r="A14" s="98"/>
      <c r="B14" s="99"/>
      <c r="C14" s="99"/>
      <c r="D14" s="99"/>
      <c r="E14" s="213">
        <f>E13+F13</f>
        <v>22697</v>
      </c>
      <c r="F14" s="207"/>
      <c r="G14" s="98"/>
      <c r="H14" s="99"/>
      <c r="I14" s="99"/>
      <c r="J14" s="99"/>
      <c r="K14" s="213">
        <f>K13+L13</f>
        <v>37242</v>
      </c>
      <c r="L14" s="207"/>
      <c r="M14" s="98"/>
      <c r="N14" s="99"/>
      <c r="O14" s="99"/>
      <c r="P14" s="99"/>
      <c r="Q14" s="213">
        <f>Q13+R13</f>
        <v>35308</v>
      </c>
      <c r="R14" s="207"/>
      <c r="S14" s="98"/>
      <c r="T14" s="99"/>
      <c r="U14" s="99"/>
      <c r="V14" s="99"/>
      <c r="W14" s="213">
        <f>W13+X13</f>
        <v>0</v>
      </c>
      <c r="X14" s="207"/>
    </row>
    <row r="15" spans="1:24" x14ac:dyDescent="0.25">
      <c r="A15" s="98"/>
      <c r="B15" s="99"/>
      <c r="C15" s="99"/>
      <c r="D15" s="99"/>
      <c r="E15" s="99"/>
      <c r="F15" s="99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  <row r="16" spans="1:24" x14ac:dyDescent="0.25">
      <c r="A16" s="98"/>
      <c r="B16" s="214" t="s">
        <v>177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</row>
    <row r="17" spans="1:24" ht="4.5" customHeight="1" x14ac:dyDescent="0.25">
      <c r="A17" s="98"/>
      <c r="B17" s="99"/>
      <c r="C17" s="99"/>
      <c r="D17" s="99"/>
      <c r="E17" s="99"/>
      <c r="F17" s="99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</row>
    <row r="18" spans="1:24" ht="30.75" customHeight="1" x14ac:dyDescent="0.25">
      <c r="A18" s="98"/>
      <c r="B18" s="99"/>
      <c r="C18" s="99"/>
      <c r="D18" s="99"/>
      <c r="E18" s="212" t="s">
        <v>143</v>
      </c>
      <c r="F18" s="207"/>
      <c r="G18" s="98"/>
      <c r="H18" s="99"/>
      <c r="I18" s="99"/>
      <c r="J18" s="99"/>
      <c r="K18" s="212" t="s">
        <v>143</v>
      </c>
      <c r="L18" s="207"/>
      <c r="M18" s="98"/>
      <c r="N18" s="99"/>
      <c r="O18" s="99"/>
      <c r="P18" s="99"/>
      <c r="Q18" s="212" t="s">
        <v>143</v>
      </c>
      <c r="R18" s="207"/>
      <c r="S18" s="98"/>
      <c r="T18" s="99"/>
      <c r="U18" s="99"/>
      <c r="V18" s="99"/>
      <c r="W18" s="212" t="s">
        <v>143</v>
      </c>
      <c r="X18" s="207"/>
    </row>
    <row r="19" spans="1:24" ht="51.75" customHeight="1" x14ac:dyDescent="0.25">
      <c r="A19" s="98"/>
      <c r="B19" s="99"/>
      <c r="C19" s="65" t="s">
        <v>144</v>
      </c>
      <c r="D19" s="65" t="s">
        <v>33</v>
      </c>
      <c r="E19" s="66" t="s">
        <v>145</v>
      </c>
      <c r="F19" s="66" t="s">
        <v>146</v>
      </c>
      <c r="G19" s="98"/>
      <c r="H19" s="99"/>
      <c r="I19" s="65" t="s">
        <v>144</v>
      </c>
      <c r="J19" s="65" t="s">
        <v>33</v>
      </c>
      <c r="K19" s="66" t="s">
        <v>145</v>
      </c>
      <c r="L19" s="66" t="s">
        <v>146</v>
      </c>
      <c r="M19" s="98"/>
      <c r="N19" s="99"/>
      <c r="O19" s="65" t="s">
        <v>144</v>
      </c>
      <c r="P19" s="65" t="s">
        <v>33</v>
      </c>
      <c r="Q19" s="66" t="s">
        <v>145</v>
      </c>
      <c r="R19" s="66" t="s">
        <v>146</v>
      </c>
      <c r="S19" s="98"/>
      <c r="T19" s="99"/>
      <c r="U19" s="65" t="s">
        <v>144</v>
      </c>
      <c r="V19" s="65" t="s">
        <v>33</v>
      </c>
      <c r="W19" s="66" t="s">
        <v>145</v>
      </c>
      <c r="X19" s="66" t="s">
        <v>146</v>
      </c>
    </row>
    <row r="20" spans="1:24" x14ac:dyDescent="0.25">
      <c r="A20" s="98"/>
      <c r="B20" s="67" t="s">
        <v>147</v>
      </c>
      <c r="C20" s="100">
        <v>326</v>
      </c>
      <c r="D20" s="100">
        <v>559</v>
      </c>
      <c r="E20" s="100">
        <v>821</v>
      </c>
      <c r="F20" s="100">
        <v>66</v>
      </c>
      <c r="G20" s="98"/>
      <c r="H20" s="67" t="s">
        <v>148</v>
      </c>
      <c r="I20" s="100">
        <v>283</v>
      </c>
      <c r="J20" s="100">
        <v>478</v>
      </c>
      <c r="K20" s="100">
        <v>663</v>
      </c>
      <c r="L20" s="100">
        <v>54</v>
      </c>
      <c r="M20" s="98"/>
      <c r="N20" s="67" t="s">
        <v>149</v>
      </c>
      <c r="O20" s="100">
        <v>412</v>
      </c>
      <c r="P20" s="100">
        <v>512</v>
      </c>
      <c r="Q20" s="100">
        <v>652</v>
      </c>
      <c r="R20" s="100">
        <v>57</v>
      </c>
      <c r="S20" s="98"/>
      <c r="T20" s="67" t="s">
        <v>150</v>
      </c>
      <c r="U20" s="100"/>
      <c r="V20" s="100"/>
      <c r="W20" s="100"/>
      <c r="X20" s="100"/>
    </row>
    <row r="21" spans="1:24" ht="15.75" customHeight="1" x14ac:dyDescent="0.25">
      <c r="A21" s="98"/>
      <c r="B21" s="67" t="s">
        <v>151</v>
      </c>
      <c r="C21" s="100">
        <v>344</v>
      </c>
      <c r="D21" s="100">
        <v>627</v>
      </c>
      <c r="E21" s="100">
        <v>659</v>
      </c>
      <c r="F21" s="100">
        <v>46</v>
      </c>
      <c r="G21" s="98"/>
      <c r="H21" s="67" t="s">
        <v>152</v>
      </c>
      <c r="I21" s="100">
        <v>344</v>
      </c>
      <c r="J21" s="100">
        <v>398</v>
      </c>
      <c r="K21" s="100">
        <v>551</v>
      </c>
      <c r="L21" s="100">
        <v>81</v>
      </c>
      <c r="M21" s="98"/>
      <c r="N21" s="67" t="s">
        <v>153</v>
      </c>
      <c r="O21" s="100">
        <v>388</v>
      </c>
      <c r="P21" s="100">
        <v>438</v>
      </c>
      <c r="Q21" s="100">
        <v>464</v>
      </c>
      <c r="R21" s="100">
        <v>29</v>
      </c>
      <c r="S21" s="98"/>
      <c r="T21" s="67" t="s">
        <v>154</v>
      </c>
      <c r="U21" s="100"/>
      <c r="V21" s="100"/>
      <c r="W21" s="100"/>
      <c r="X21" s="100"/>
    </row>
    <row r="22" spans="1:24" ht="15.75" customHeight="1" x14ac:dyDescent="0.25">
      <c r="A22" s="98"/>
      <c r="B22" s="67" t="s">
        <v>155</v>
      </c>
      <c r="C22" s="100">
        <v>355</v>
      </c>
      <c r="D22" s="100">
        <v>730</v>
      </c>
      <c r="E22" s="100">
        <v>735</v>
      </c>
      <c r="F22" s="100">
        <v>47</v>
      </c>
      <c r="G22" s="98"/>
      <c r="H22" s="67" t="s">
        <v>156</v>
      </c>
      <c r="I22" s="100">
        <v>126</v>
      </c>
      <c r="J22" s="100">
        <v>147</v>
      </c>
      <c r="K22" s="100">
        <v>56</v>
      </c>
      <c r="L22" s="100">
        <v>0</v>
      </c>
      <c r="M22" s="98"/>
      <c r="N22" s="67" t="s">
        <v>157</v>
      </c>
      <c r="O22" s="100">
        <v>137</v>
      </c>
      <c r="P22" s="100">
        <v>154</v>
      </c>
      <c r="Q22" s="100">
        <v>111</v>
      </c>
      <c r="R22" s="100">
        <v>0</v>
      </c>
      <c r="S22" s="98"/>
      <c r="T22" s="67" t="s">
        <v>158</v>
      </c>
      <c r="U22" s="100"/>
      <c r="V22" s="100"/>
      <c r="W22" s="100"/>
      <c r="X22" s="100"/>
    </row>
    <row r="23" spans="1:24" ht="15.75" customHeight="1" x14ac:dyDescent="0.25">
      <c r="A23" s="98"/>
      <c r="B23" s="99"/>
      <c r="C23" s="101">
        <f t="shared" ref="C23:D23" si="4">SUM(C20:C22)</f>
        <v>1025</v>
      </c>
      <c r="D23" s="101">
        <f t="shared" si="4"/>
        <v>1916</v>
      </c>
      <c r="E23" s="102">
        <f>SUM(E20:E22)</f>
        <v>2215</v>
      </c>
      <c r="F23" s="102">
        <f>SUM(F20:F22)</f>
        <v>159</v>
      </c>
      <c r="G23" s="98"/>
      <c r="H23" s="99"/>
      <c r="I23" s="101">
        <f t="shared" ref="I23:J23" si="5">SUM(I20:I22)</f>
        <v>753</v>
      </c>
      <c r="J23" s="101">
        <f t="shared" si="5"/>
        <v>1023</v>
      </c>
      <c r="K23" s="102">
        <f>SUM(K20:K22)</f>
        <v>1270</v>
      </c>
      <c r="L23" s="102">
        <f>SUM(L20:L22)</f>
        <v>135</v>
      </c>
      <c r="M23" s="98"/>
      <c r="N23" s="99"/>
      <c r="O23" s="101">
        <f t="shared" ref="O23:R23" si="6">SUM(O20:O22)</f>
        <v>937</v>
      </c>
      <c r="P23" s="101">
        <f t="shared" si="6"/>
        <v>1104</v>
      </c>
      <c r="Q23" s="102">
        <f t="shared" si="6"/>
        <v>1227</v>
      </c>
      <c r="R23" s="102">
        <f t="shared" si="6"/>
        <v>86</v>
      </c>
      <c r="S23" s="98"/>
      <c r="T23" s="99"/>
      <c r="U23" s="101">
        <f t="shared" ref="U23:X23" si="7">SUM(U20:U22)</f>
        <v>0</v>
      </c>
      <c r="V23" s="101">
        <f t="shared" si="7"/>
        <v>0</v>
      </c>
      <c r="W23" s="102">
        <f t="shared" si="7"/>
        <v>0</v>
      </c>
      <c r="X23" s="102">
        <f t="shared" si="7"/>
        <v>0</v>
      </c>
    </row>
    <row r="24" spans="1:24" ht="15.75" customHeight="1" x14ac:dyDescent="0.25">
      <c r="A24" s="98"/>
      <c r="B24" s="99"/>
      <c r="C24" s="99"/>
      <c r="D24" s="99"/>
      <c r="E24" s="213">
        <f>E23+F23</f>
        <v>2374</v>
      </c>
      <c r="F24" s="207"/>
      <c r="G24" s="98"/>
      <c r="H24" s="99"/>
      <c r="I24" s="99"/>
      <c r="J24" s="99"/>
      <c r="K24" s="213">
        <f>K23+L23</f>
        <v>1405</v>
      </c>
      <c r="L24" s="207"/>
      <c r="M24" s="98"/>
      <c r="N24" s="99"/>
      <c r="O24" s="99"/>
      <c r="P24" s="99"/>
      <c r="Q24" s="213">
        <f>Q23+R23</f>
        <v>1313</v>
      </c>
      <c r="R24" s="207"/>
      <c r="S24" s="98"/>
      <c r="T24" s="99"/>
      <c r="U24" s="99"/>
      <c r="V24" s="99"/>
      <c r="W24" s="213">
        <f>W23+X23</f>
        <v>0</v>
      </c>
      <c r="X24" s="207"/>
    </row>
    <row r="25" spans="1:24" ht="15.75" customHeight="1" x14ac:dyDescent="0.25">
      <c r="A25" s="98"/>
      <c r="B25" s="99"/>
      <c r="C25" s="99"/>
      <c r="D25" s="99"/>
      <c r="E25" s="99"/>
      <c r="F25" s="99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</row>
    <row r="26" spans="1:24" ht="23.25" customHeight="1" x14ac:dyDescent="0.25">
      <c r="A26" s="98"/>
      <c r="B26" s="103" t="s">
        <v>159</v>
      </c>
      <c r="C26" s="104">
        <f t="shared" ref="C26:E26" si="8">C13-C23</f>
        <v>2132</v>
      </c>
      <c r="D26" s="104">
        <f t="shared" si="8"/>
        <v>112</v>
      </c>
      <c r="E26" s="104">
        <f t="shared" si="8"/>
        <v>19973</v>
      </c>
      <c r="F26" s="105"/>
      <c r="G26" s="98"/>
      <c r="H26" s="103" t="s">
        <v>159</v>
      </c>
      <c r="I26" s="104">
        <f t="shared" ref="I26:K26" si="9">I13-I23</f>
        <v>942</v>
      </c>
      <c r="J26" s="104">
        <f t="shared" si="9"/>
        <v>796</v>
      </c>
      <c r="K26" s="104">
        <f t="shared" si="9"/>
        <v>35475</v>
      </c>
      <c r="L26" s="105"/>
      <c r="M26" s="98"/>
      <c r="N26" s="103" t="s">
        <v>159</v>
      </c>
      <c r="O26" s="104">
        <f t="shared" ref="O26:Q26" si="10">O13-O23</f>
        <v>2223</v>
      </c>
      <c r="P26" s="104">
        <f t="shared" si="10"/>
        <v>983</v>
      </c>
      <c r="Q26" s="104">
        <f t="shared" si="10"/>
        <v>33685</v>
      </c>
      <c r="R26" s="105"/>
      <c r="S26" s="98"/>
      <c r="T26" s="103" t="s">
        <v>159</v>
      </c>
      <c r="U26" s="104">
        <f t="shared" ref="U26:W26" si="11">U13-U23</f>
        <v>0</v>
      </c>
      <c r="V26" s="104">
        <f t="shared" si="11"/>
        <v>0</v>
      </c>
      <c r="W26" s="104">
        <f t="shared" si="11"/>
        <v>0</v>
      </c>
      <c r="X26" s="105"/>
    </row>
    <row r="27" spans="1:24" ht="15.75" customHeight="1" x14ac:dyDescent="0.25">
      <c r="A27" s="98"/>
      <c r="B27" s="99"/>
      <c r="C27" s="99"/>
      <c r="D27" s="99"/>
      <c r="E27" s="99"/>
      <c r="F27" s="99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</row>
    <row r="28" spans="1:24" ht="15.75" customHeight="1" x14ac:dyDescent="0.25">
      <c r="A28" s="98"/>
      <c r="B28" s="215" t="s">
        <v>160</v>
      </c>
      <c r="C28" s="118"/>
      <c r="D28" s="118"/>
      <c r="E28" s="118"/>
      <c r="F28" s="118"/>
      <c r="G28" s="98"/>
      <c r="H28" s="215" t="s">
        <v>160</v>
      </c>
      <c r="I28" s="118"/>
      <c r="J28" s="118"/>
      <c r="K28" s="118"/>
      <c r="L28" s="118"/>
      <c r="M28" s="98"/>
      <c r="N28" s="215" t="s">
        <v>160</v>
      </c>
      <c r="O28" s="118"/>
      <c r="P28" s="118"/>
      <c r="Q28" s="118"/>
      <c r="R28" s="118"/>
      <c r="S28" s="98"/>
      <c r="T28" s="215" t="s">
        <v>160</v>
      </c>
      <c r="U28" s="118"/>
      <c r="V28" s="118"/>
      <c r="W28" s="118"/>
      <c r="X28" s="118"/>
    </row>
    <row r="29" spans="1:24" ht="15.75" customHeight="1" x14ac:dyDescent="0.25">
      <c r="A29" s="98"/>
      <c r="B29" s="99"/>
      <c r="C29" s="99"/>
      <c r="D29" s="99"/>
      <c r="E29" s="99"/>
      <c r="F29" s="99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</row>
    <row r="30" spans="1:24" ht="15.75" customHeight="1" x14ac:dyDescent="0.25">
      <c r="A30" s="98"/>
      <c r="B30" s="209" t="s">
        <v>161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</row>
    <row r="31" spans="1:24" ht="6.75" customHeight="1" x14ac:dyDescent="0.2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</row>
    <row r="32" spans="1:24" ht="15.75" customHeight="1" x14ac:dyDescent="0.25">
      <c r="A32" s="98"/>
      <c r="B32" s="211" t="s">
        <v>162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</row>
    <row r="33" spans="1:24" ht="38.25" customHeight="1" x14ac:dyDescent="0.25">
      <c r="A33" s="98"/>
      <c r="B33" s="210" t="s">
        <v>163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</row>
    <row r="34" spans="1:24" ht="8.25" customHeight="1" x14ac:dyDescent="0.25">
      <c r="A34" s="98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</row>
    <row r="35" spans="1:24" ht="15.75" customHeight="1" x14ac:dyDescent="0.25">
      <c r="A35" s="98"/>
      <c r="B35" s="108" t="s">
        <v>164</v>
      </c>
      <c r="C35" s="109" t="s">
        <v>165</v>
      </c>
      <c r="D35" s="109" t="s">
        <v>147</v>
      </c>
      <c r="E35" s="109" t="s">
        <v>151</v>
      </c>
      <c r="F35" s="109" t="s">
        <v>155</v>
      </c>
      <c r="G35" s="98"/>
      <c r="H35" s="108" t="s">
        <v>164</v>
      </c>
      <c r="I35" s="109" t="s">
        <v>165</v>
      </c>
      <c r="J35" s="109" t="s">
        <v>148</v>
      </c>
      <c r="K35" s="109" t="s">
        <v>152</v>
      </c>
      <c r="L35" s="109" t="s">
        <v>156</v>
      </c>
      <c r="M35" s="98"/>
      <c r="N35" s="108" t="s">
        <v>164</v>
      </c>
      <c r="O35" s="109" t="s">
        <v>165</v>
      </c>
      <c r="P35" s="109" t="s">
        <v>149</v>
      </c>
      <c r="Q35" s="109" t="s">
        <v>153</v>
      </c>
      <c r="R35" s="109" t="s">
        <v>157</v>
      </c>
      <c r="S35" s="98"/>
      <c r="T35" s="108" t="s">
        <v>164</v>
      </c>
      <c r="U35" s="109" t="s">
        <v>165</v>
      </c>
      <c r="V35" s="109" t="s">
        <v>150</v>
      </c>
      <c r="W35" s="109" t="s">
        <v>154</v>
      </c>
      <c r="X35" s="109" t="s">
        <v>158</v>
      </c>
    </row>
    <row r="36" spans="1:24" ht="15.75" customHeight="1" x14ac:dyDescent="0.25">
      <c r="A36" s="98" t="s">
        <v>166</v>
      </c>
      <c r="B36" s="81" t="s">
        <v>167</v>
      </c>
      <c r="C36" s="110" t="s">
        <v>179</v>
      </c>
      <c r="D36" s="100">
        <v>15</v>
      </c>
      <c r="E36" s="100">
        <v>15</v>
      </c>
      <c r="F36" s="100">
        <v>19</v>
      </c>
      <c r="G36" s="98"/>
      <c r="H36" s="81" t="str">
        <f t="shared" ref="H36:I40" si="12">B36</f>
        <v>Tipo II</v>
      </c>
      <c r="I36" s="82" t="str">
        <f t="shared" si="12"/>
        <v>JCSSA013120</v>
      </c>
      <c r="J36" s="100">
        <v>16</v>
      </c>
      <c r="K36" s="100">
        <v>14</v>
      </c>
      <c r="L36" s="100">
        <v>15</v>
      </c>
      <c r="M36" s="98"/>
      <c r="N36" s="81" t="str">
        <f t="shared" ref="N36:O40" si="13">H36</f>
        <v>Tipo II</v>
      </c>
      <c r="O36" s="82" t="str">
        <f t="shared" si="13"/>
        <v>JCSSA013120</v>
      </c>
      <c r="P36" s="100">
        <v>7</v>
      </c>
      <c r="Q36" s="100">
        <v>19</v>
      </c>
      <c r="R36" s="100">
        <v>17</v>
      </c>
      <c r="S36" s="98"/>
      <c r="T36" s="81" t="str">
        <f t="shared" ref="T36:U40" si="14">N36</f>
        <v>Tipo II</v>
      </c>
      <c r="U36" s="82" t="str">
        <f t="shared" si="14"/>
        <v>JCSSA013120</v>
      </c>
      <c r="V36" s="111"/>
      <c r="W36" s="111"/>
      <c r="X36" s="111"/>
    </row>
    <row r="37" spans="1:24" ht="15.75" customHeight="1" x14ac:dyDescent="0.25">
      <c r="A37" s="98" t="s">
        <v>166</v>
      </c>
      <c r="B37" s="81" t="s">
        <v>167</v>
      </c>
      <c r="C37" s="110" t="s">
        <v>180</v>
      </c>
      <c r="D37" s="100">
        <v>14</v>
      </c>
      <c r="E37" s="100">
        <v>14</v>
      </c>
      <c r="F37" s="100">
        <v>19</v>
      </c>
      <c r="G37" s="98"/>
      <c r="H37" s="81" t="str">
        <f t="shared" si="12"/>
        <v>Tipo II</v>
      </c>
      <c r="I37" s="82" t="str">
        <f t="shared" si="12"/>
        <v>JCSSA013156</v>
      </c>
      <c r="J37" s="100">
        <v>0</v>
      </c>
      <c r="K37" s="100">
        <v>1</v>
      </c>
      <c r="L37" s="100">
        <v>1</v>
      </c>
      <c r="M37" s="98"/>
      <c r="N37" s="81" t="str">
        <f t="shared" si="13"/>
        <v>Tipo II</v>
      </c>
      <c r="O37" s="82" t="str">
        <f t="shared" si="13"/>
        <v>JCSSA013156</v>
      </c>
      <c r="P37" s="100">
        <v>0</v>
      </c>
      <c r="Q37" s="100">
        <v>0</v>
      </c>
      <c r="R37" s="100">
        <v>3</v>
      </c>
      <c r="S37" s="98"/>
      <c r="T37" s="81" t="str">
        <f t="shared" si="14"/>
        <v>Tipo II</v>
      </c>
      <c r="U37" s="82" t="str">
        <f t="shared" si="14"/>
        <v>JCSSA013156</v>
      </c>
      <c r="V37" s="111"/>
      <c r="W37" s="111"/>
      <c r="X37" s="111"/>
    </row>
    <row r="38" spans="1:24" ht="15.75" customHeight="1" x14ac:dyDescent="0.25">
      <c r="A38" s="98" t="s">
        <v>166</v>
      </c>
      <c r="B38" s="81" t="s">
        <v>167</v>
      </c>
      <c r="C38" s="110" t="s">
        <v>181</v>
      </c>
      <c r="D38" s="100">
        <v>15</v>
      </c>
      <c r="E38" s="100">
        <v>15</v>
      </c>
      <c r="F38" s="100">
        <v>19</v>
      </c>
      <c r="G38" s="98"/>
      <c r="H38" s="81" t="str">
        <f t="shared" si="12"/>
        <v>Tipo II</v>
      </c>
      <c r="I38" s="82" t="str">
        <f t="shared" si="12"/>
        <v>JCSSA013115</v>
      </c>
      <c r="J38" s="100">
        <v>17</v>
      </c>
      <c r="K38" s="100">
        <v>16</v>
      </c>
      <c r="L38" s="100">
        <v>17</v>
      </c>
      <c r="M38" s="98"/>
      <c r="N38" s="81" t="str">
        <f t="shared" si="13"/>
        <v>Tipo II</v>
      </c>
      <c r="O38" s="82" t="str">
        <f t="shared" si="13"/>
        <v>JCSSA013115</v>
      </c>
      <c r="P38" s="100">
        <v>12</v>
      </c>
      <c r="Q38" s="100">
        <v>16</v>
      </c>
      <c r="R38" s="100">
        <v>18</v>
      </c>
      <c r="S38" s="98"/>
      <c r="T38" s="81" t="str">
        <f t="shared" si="14"/>
        <v>Tipo II</v>
      </c>
      <c r="U38" s="82" t="str">
        <f t="shared" si="14"/>
        <v>JCSSA013115</v>
      </c>
      <c r="V38" s="111"/>
      <c r="W38" s="111"/>
      <c r="X38" s="111"/>
    </row>
    <row r="39" spans="1:24" ht="15.75" customHeight="1" x14ac:dyDescent="0.25">
      <c r="A39" s="98" t="s">
        <v>166</v>
      </c>
      <c r="B39" s="81" t="s">
        <v>168</v>
      </c>
      <c r="C39" s="110" t="s">
        <v>182</v>
      </c>
      <c r="D39" s="100">
        <v>13</v>
      </c>
      <c r="E39" s="100">
        <v>13</v>
      </c>
      <c r="F39" s="100">
        <v>5</v>
      </c>
      <c r="G39" s="98"/>
      <c r="H39" s="81" t="str">
        <f t="shared" si="12"/>
        <v>Tipo III</v>
      </c>
      <c r="I39" s="82" t="str">
        <f t="shared" si="12"/>
        <v>JCSSA013576</v>
      </c>
      <c r="J39" s="100">
        <v>19</v>
      </c>
      <c r="K39" s="100">
        <v>16</v>
      </c>
      <c r="L39" s="100">
        <v>14</v>
      </c>
      <c r="M39" s="98"/>
      <c r="N39" s="81" t="str">
        <f t="shared" si="13"/>
        <v>Tipo III</v>
      </c>
      <c r="O39" s="82" t="str">
        <f t="shared" si="13"/>
        <v>JCSSA013576</v>
      </c>
      <c r="P39" s="100">
        <v>20</v>
      </c>
      <c r="Q39" s="100">
        <v>0</v>
      </c>
      <c r="R39" s="100">
        <v>14</v>
      </c>
      <c r="S39" s="98"/>
      <c r="T39" s="81" t="str">
        <f t="shared" si="14"/>
        <v>Tipo III</v>
      </c>
      <c r="U39" s="82" t="str">
        <f t="shared" si="14"/>
        <v>JCSSA013576</v>
      </c>
      <c r="V39" s="111"/>
      <c r="W39" s="111"/>
      <c r="X39" s="111"/>
    </row>
    <row r="40" spans="1:24" ht="15.75" customHeight="1" x14ac:dyDescent="0.25">
      <c r="A40" s="98"/>
      <c r="B40" s="81" t="s">
        <v>168</v>
      </c>
      <c r="C40" s="110" t="s">
        <v>183</v>
      </c>
      <c r="D40" s="100">
        <v>0</v>
      </c>
      <c r="E40" s="100">
        <v>0</v>
      </c>
      <c r="F40" s="100">
        <v>0</v>
      </c>
      <c r="G40" s="98"/>
      <c r="H40" s="81" t="str">
        <f t="shared" si="12"/>
        <v>Tipo III</v>
      </c>
      <c r="I40" s="82" t="str">
        <f t="shared" si="12"/>
        <v>JCSSA013646</v>
      </c>
      <c r="J40" s="100">
        <v>6</v>
      </c>
      <c r="K40" s="100">
        <v>8</v>
      </c>
      <c r="L40" s="100">
        <v>9</v>
      </c>
      <c r="M40" s="98"/>
      <c r="N40" s="81" t="str">
        <f t="shared" si="13"/>
        <v>Tipo III</v>
      </c>
      <c r="O40" s="82" t="str">
        <f t="shared" si="13"/>
        <v>JCSSA013646</v>
      </c>
      <c r="P40" s="100">
        <v>0</v>
      </c>
      <c r="Q40" s="100">
        <v>0</v>
      </c>
      <c r="R40" s="100">
        <v>1</v>
      </c>
      <c r="S40" s="98"/>
      <c r="T40" s="81" t="str">
        <f t="shared" si="14"/>
        <v>Tipo III</v>
      </c>
      <c r="U40" s="82" t="str">
        <f t="shared" si="14"/>
        <v>JCSSA013646</v>
      </c>
      <c r="V40" s="111"/>
      <c r="W40" s="111"/>
      <c r="X40" s="111"/>
    </row>
    <row r="41" spans="1:24" ht="15.75" customHeight="1" x14ac:dyDescent="0.25">
      <c r="A41" s="98"/>
      <c r="B41" s="98"/>
      <c r="C41" s="107"/>
      <c r="D41" s="68">
        <f>SUM(D36:D40)</f>
        <v>57</v>
      </c>
      <c r="E41" s="68">
        <f>SUM(E36:E40)</f>
        <v>57</v>
      </c>
      <c r="F41" s="68">
        <f>SUM(F36:F40)</f>
        <v>62</v>
      </c>
      <c r="G41" s="98"/>
      <c r="H41" s="98"/>
      <c r="I41" s="98"/>
      <c r="J41" s="68">
        <f>SUM(J36:J40)</f>
        <v>58</v>
      </c>
      <c r="K41" s="68">
        <f>SUM(K36:K40)</f>
        <v>55</v>
      </c>
      <c r="L41" s="68">
        <f>SUM(L36:L40)</f>
        <v>56</v>
      </c>
      <c r="M41" s="98"/>
      <c r="N41" s="98"/>
      <c r="O41" s="98"/>
      <c r="P41" s="68">
        <f>SUM(P36:P40)</f>
        <v>39</v>
      </c>
      <c r="Q41" s="68">
        <f>SUM(Q36:Q40)</f>
        <v>35</v>
      </c>
      <c r="R41" s="68">
        <f>SUM(R36:R40)</f>
        <v>53</v>
      </c>
      <c r="S41" s="98"/>
      <c r="T41" s="98"/>
      <c r="U41" s="98"/>
      <c r="V41" s="68">
        <f>SUM(V36:V40)</f>
        <v>0</v>
      </c>
      <c r="W41" s="68">
        <f>SUM(W36:W40)</f>
        <v>0</v>
      </c>
      <c r="X41" s="68">
        <f>SUM(X36:X40)</f>
        <v>0</v>
      </c>
    </row>
    <row r="42" spans="1:24" ht="15.75" customHeight="1" x14ac:dyDescent="0.25">
      <c r="A42" s="98"/>
      <c r="B42" s="112" t="s">
        <v>169</v>
      </c>
      <c r="C42" s="107"/>
      <c r="D42" s="216">
        <f>D41+E41+F41</f>
        <v>176</v>
      </c>
      <c r="E42" s="205"/>
      <c r="F42" s="170"/>
      <c r="G42" s="98"/>
      <c r="H42" s="98"/>
      <c r="I42" s="98"/>
      <c r="J42" s="216">
        <f>J41+K41+L41</f>
        <v>169</v>
      </c>
      <c r="K42" s="205"/>
      <c r="L42" s="170"/>
      <c r="M42" s="98"/>
      <c r="N42" s="98"/>
      <c r="O42" s="98"/>
      <c r="P42" s="216">
        <f>P41+Q41+R41</f>
        <v>127</v>
      </c>
      <c r="Q42" s="205"/>
      <c r="R42" s="170"/>
      <c r="S42" s="98"/>
      <c r="T42" s="98"/>
      <c r="U42" s="98"/>
      <c r="V42" s="216">
        <f>V41+W41+X41</f>
        <v>0</v>
      </c>
      <c r="W42" s="205"/>
      <c r="X42" s="170"/>
    </row>
    <row r="43" spans="1:24" ht="15.75" customHeight="1" x14ac:dyDescent="0.25">
      <c r="A43" s="98"/>
      <c r="B43" s="112" t="s">
        <v>170</v>
      </c>
      <c r="C43" s="107"/>
      <c r="D43" s="216">
        <v>8</v>
      </c>
      <c r="E43" s="205"/>
      <c r="F43" s="170"/>
      <c r="G43" s="98"/>
      <c r="H43" s="98"/>
      <c r="I43" s="98"/>
      <c r="J43" s="216">
        <v>8</v>
      </c>
      <c r="K43" s="205"/>
      <c r="L43" s="170"/>
      <c r="M43" s="98"/>
      <c r="N43" s="98"/>
      <c r="O43" s="98"/>
      <c r="P43" s="216">
        <v>8</v>
      </c>
      <c r="Q43" s="205"/>
      <c r="R43" s="170"/>
      <c r="S43" s="98"/>
      <c r="T43" s="98"/>
      <c r="U43" s="98"/>
      <c r="V43" s="216">
        <v>8</v>
      </c>
      <c r="W43" s="205"/>
      <c r="X43" s="170"/>
    </row>
    <row r="44" spans="1:24" ht="15.75" customHeight="1" x14ac:dyDescent="0.25">
      <c r="A44" s="98"/>
      <c r="B44" s="112" t="s">
        <v>171</v>
      </c>
      <c r="C44" s="107"/>
      <c r="D44" s="217">
        <f>D42*D43</f>
        <v>1408</v>
      </c>
      <c r="E44" s="205"/>
      <c r="F44" s="170"/>
      <c r="G44" s="98"/>
      <c r="H44" s="98"/>
      <c r="I44" s="98"/>
      <c r="J44" s="217">
        <f>J42*J43</f>
        <v>1352</v>
      </c>
      <c r="K44" s="205"/>
      <c r="L44" s="170"/>
      <c r="M44" s="98"/>
      <c r="N44" s="98"/>
      <c r="O44" s="98"/>
      <c r="P44" s="217">
        <f>P42*P43</f>
        <v>1016</v>
      </c>
      <c r="Q44" s="205"/>
      <c r="R44" s="170"/>
      <c r="S44" s="98"/>
      <c r="T44" s="98"/>
      <c r="U44" s="98"/>
      <c r="V44" s="217">
        <f>V42*V43</f>
        <v>0</v>
      </c>
      <c r="W44" s="205"/>
      <c r="X44" s="170"/>
    </row>
    <row r="45" spans="1:24" ht="15.75" customHeight="1" x14ac:dyDescent="0.25">
      <c r="A45" s="98"/>
      <c r="B45" s="112"/>
      <c r="C45" s="107"/>
      <c r="D45" s="99"/>
      <c r="E45" s="99"/>
      <c r="F45" s="99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</row>
    <row r="46" spans="1:24" ht="15.75" customHeight="1" x14ac:dyDescent="0.25">
      <c r="A46" s="98"/>
      <c r="B46" s="112"/>
      <c r="C46" s="107"/>
      <c r="D46" s="99"/>
      <c r="E46" s="99"/>
      <c r="F46" s="99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</row>
    <row r="47" spans="1:24" ht="15.75" customHeight="1" x14ac:dyDescent="0.25">
      <c r="A47" s="98"/>
      <c r="B47" s="99"/>
      <c r="C47" s="99"/>
      <c r="D47" s="99"/>
      <c r="E47" s="99"/>
      <c r="F47" s="99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</row>
    <row r="48" spans="1:24" ht="15.75" customHeight="1" x14ac:dyDescent="0.25">
      <c r="A48" s="98"/>
      <c r="B48" s="99"/>
      <c r="C48" s="99"/>
      <c r="D48" s="99"/>
      <c r="E48" s="99"/>
      <c r="F48" s="99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</row>
    <row r="49" spans="1:24" ht="15.75" customHeight="1" x14ac:dyDescent="0.25">
      <c r="A49" s="98"/>
      <c r="B49" s="99"/>
      <c r="C49" s="99"/>
      <c r="D49" s="99"/>
      <c r="E49" s="99"/>
      <c r="F49" s="99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</row>
    <row r="50" spans="1:24" ht="15.75" customHeight="1" x14ac:dyDescent="0.25">
      <c r="A50" s="98" t="s">
        <v>166</v>
      </c>
      <c r="B50" s="99"/>
      <c r="C50" s="98"/>
      <c r="D50" s="99"/>
      <c r="E50" s="99"/>
      <c r="F50" s="99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</row>
    <row r="51" spans="1:24" ht="15.75" customHeight="1" x14ac:dyDescent="0.25">
      <c r="A51" s="98" t="s">
        <v>166</v>
      </c>
      <c r="B51" s="99"/>
      <c r="C51" s="98"/>
      <c r="D51" s="99"/>
      <c r="E51" s="99"/>
      <c r="F51" s="99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</row>
    <row r="52" spans="1:24" ht="15.75" customHeight="1" x14ac:dyDescent="0.25">
      <c r="A52" s="98"/>
      <c r="B52" s="99"/>
      <c r="C52" s="99"/>
      <c r="D52" s="99"/>
      <c r="E52" s="99"/>
      <c r="F52" s="99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</row>
    <row r="53" spans="1:24" ht="15.75" customHeight="1" x14ac:dyDescent="0.25">
      <c r="A53" s="98"/>
      <c r="B53" s="99"/>
      <c r="C53" s="99"/>
      <c r="D53" s="99"/>
      <c r="E53" s="99"/>
      <c r="F53" s="99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</row>
    <row r="54" spans="1:24" ht="15.75" customHeight="1" x14ac:dyDescent="0.25">
      <c r="A54" s="98"/>
      <c r="B54" s="99"/>
      <c r="C54" s="99"/>
      <c r="D54" s="99"/>
      <c r="E54" s="99"/>
      <c r="F54" s="99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</row>
    <row r="55" spans="1:24" ht="15.75" customHeight="1" x14ac:dyDescent="0.25">
      <c r="A55" s="98"/>
      <c r="B55" s="99"/>
      <c r="C55" s="99"/>
      <c r="D55" s="99"/>
      <c r="E55" s="99"/>
      <c r="F55" s="99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</row>
    <row r="56" spans="1:24" ht="15.75" customHeight="1" x14ac:dyDescent="0.25">
      <c r="A56" s="98"/>
      <c r="B56" s="99"/>
      <c r="C56" s="99"/>
      <c r="D56" s="99"/>
      <c r="E56" s="99"/>
      <c r="F56" s="99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</row>
    <row r="57" spans="1:24" ht="15.75" customHeight="1" x14ac:dyDescent="0.25">
      <c r="A57" s="98"/>
      <c r="B57" s="99"/>
      <c r="C57" s="99"/>
      <c r="D57" s="99"/>
      <c r="E57" s="99"/>
      <c r="F57" s="99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</row>
    <row r="58" spans="1:24" ht="15.75" customHeight="1" x14ac:dyDescent="0.25">
      <c r="A58" s="98"/>
      <c r="B58" s="99"/>
      <c r="C58" s="99"/>
      <c r="D58" s="99"/>
      <c r="E58" s="99"/>
      <c r="F58" s="99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</row>
    <row r="59" spans="1:24" ht="15.75" customHeight="1" x14ac:dyDescent="0.25">
      <c r="A59" s="98"/>
      <c r="B59" s="99"/>
      <c r="C59" s="99"/>
      <c r="D59" s="99"/>
      <c r="E59" s="99"/>
      <c r="F59" s="99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</row>
    <row r="60" spans="1:24" ht="15.75" customHeight="1" x14ac:dyDescent="0.25">
      <c r="A60" s="98"/>
      <c r="B60" s="99"/>
      <c r="C60" s="99"/>
      <c r="D60" s="99"/>
      <c r="E60" s="99"/>
      <c r="F60" s="99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</row>
    <row r="61" spans="1:24" ht="15.75" customHeight="1" x14ac:dyDescent="0.25">
      <c r="A61" s="98"/>
      <c r="B61" s="99"/>
      <c r="C61" s="99"/>
      <c r="D61" s="99"/>
      <c r="E61" s="99"/>
      <c r="F61" s="99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</row>
    <row r="62" spans="1:24" ht="15.75" customHeight="1" x14ac:dyDescent="0.25">
      <c r="A62" s="98"/>
      <c r="B62" s="99"/>
      <c r="C62" s="99"/>
      <c r="D62" s="99"/>
      <c r="E62" s="99"/>
      <c r="F62" s="99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</row>
    <row r="63" spans="1:24" ht="15.75" customHeight="1" x14ac:dyDescent="0.25">
      <c r="A63" s="98"/>
      <c r="B63" s="99"/>
      <c r="C63" s="99"/>
      <c r="D63" s="99"/>
      <c r="E63" s="99"/>
      <c r="F63" s="99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</row>
    <row r="64" spans="1:24" ht="15.75" customHeight="1" x14ac:dyDescent="0.25">
      <c r="A64" s="98"/>
      <c r="B64" s="99"/>
      <c r="C64" s="99"/>
      <c r="D64" s="99"/>
      <c r="E64" s="99"/>
      <c r="F64" s="99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</row>
    <row r="65" spans="1:24" ht="15.75" customHeight="1" x14ac:dyDescent="0.25">
      <c r="A65" s="98"/>
      <c r="B65" s="99"/>
      <c r="C65" s="99"/>
      <c r="D65" s="99"/>
      <c r="E65" s="99"/>
      <c r="F65" s="99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</row>
    <row r="66" spans="1:24" ht="15.75" customHeight="1" x14ac:dyDescent="0.25">
      <c r="A66" s="98"/>
      <c r="B66" s="99"/>
      <c r="C66" s="99"/>
      <c r="D66" s="99"/>
      <c r="E66" s="99"/>
      <c r="F66" s="99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</row>
    <row r="67" spans="1:24" ht="15.75" customHeight="1" x14ac:dyDescent="0.25">
      <c r="A67" s="98"/>
      <c r="B67" s="99"/>
      <c r="C67" s="99"/>
      <c r="D67" s="99"/>
      <c r="E67" s="99"/>
      <c r="F67" s="99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</row>
    <row r="68" spans="1:24" ht="15.75" customHeight="1" x14ac:dyDescent="0.25">
      <c r="A68" s="98"/>
      <c r="B68" s="99"/>
      <c r="C68" s="99"/>
      <c r="D68" s="99"/>
      <c r="E68" s="99"/>
      <c r="F68" s="99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</row>
    <row r="69" spans="1:24" ht="15.75" customHeight="1" x14ac:dyDescent="0.25">
      <c r="A69" s="98"/>
      <c r="B69" s="99"/>
      <c r="C69" s="99"/>
      <c r="D69" s="99"/>
      <c r="E69" s="99"/>
      <c r="F69" s="99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</row>
    <row r="70" spans="1:24" ht="15.75" customHeight="1" x14ac:dyDescent="0.25">
      <c r="A70" s="98"/>
      <c r="B70" s="99"/>
      <c r="C70" s="99"/>
      <c r="D70" s="99"/>
      <c r="E70" s="99"/>
      <c r="F70" s="99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</row>
    <row r="71" spans="1:24" ht="15.75" customHeight="1" x14ac:dyDescent="0.25">
      <c r="A71" s="98"/>
      <c r="B71" s="99"/>
      <c r="C71" s="99"/>
      <c r="D71" s="99"/>
      <c r="E71" s="99"/>
      <c r="F71" s="99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</row>
    <row r="72" spans="1:24" ht="15.75" customHeight="1" x14ac:dyDescent="0.25">
      <c r="A72" s="98"/>
      <c r="B72" s="99"/>
      <c r="C72" s="99"/>
      <c r="D72" s="99"/>
      <c r="E72" s="99"/>
      <c r="F72" s="99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</row>
    <row r="73" spans="1:24" ht="15.75" customHeight="1" x14ac:dyDescent="0.25">
      <c r="A73" s="98"/>
      <c r="B73" s="99"/>
      <c r="C73" s="99"/>
      <c r="D73" s="99"/>
      <c r="E73" s="99"/>
      <c r="F73" s="99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5.75" customHeight="1" x14ac:dyDescent="0.25">
      <c r="A74" s="98"/>
      <c r="B74" s="99"/>
      <c r="C74" s="99"/>
      <c r="D74" s="99"/>
      <c r="E74" s="99"/>
      <c r="F74" s="99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spans="1:24" ht="15.75" customHeight="1" x14ac:dyDescent="0.25">
      <c r="A75" s="98"/>
      <c r="B75" s="99"/>
      <c r="C75" s="99"/>
      <c r="D75" s="99"/>
      <c r="E75" s="99"/>
      <c r="F75" s="99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</row>
    <row r="76" spans="1:24" ht="15.75" customHeight="1" x14ac:dyDescent="0.25">
      <c r="A76" s="98"/>
      <c r="B76" s="99"/>
      <c r="C76" s="99"/>
      <c r="D76" s="99"/>
      <c r="E76" s="99"/>
      <c r="F76" s="99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</row>
    <row r="77" spans="1:24" ht="15.75" customHeight="1" x14ac:dyDescent="0.25">
      <c r="A77" s="98"/>
      <c r="B77" s="99"/>
      <c r="C77" s="99"/>
      <c r="D77" s="99"/>
      <c r="E77" s="99"/>
      <c r="F77" s="99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</row>
    <row r="78" spans="1:24" ht="15.75" customHeight="1" x14ac:dyDescent="0.25">
      <c r="A78" s="98"/>
      <c r="B78" s="99"/>
      <c r="C78" s="99"/>
      <c r="D78" s="99"/>
      <c r="E78" s="99"/>
      <c r="F78" s="99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</row>
    <row r="79" spans="1:24" ht="15.75" customHeight="1" x14ac:dyDescent="0.25">
      <c r="A79" s="98"/>
      <c r="B79" s="99"/>
      <c r="C79" s="99"/>
      <c r="D79" s="99"/>
      <c r="E79" s="99"/>
      <c r="F79" s="99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</row>
    <row r="80" spans="1:24" ht="15.75" customHeight="1" x14ac:dyDescent="0.25">
      <c r="A80" s="98"/>
      <c r="B80" s="99"/>
      <c r="C80" s="99"/>
      <c r="D80" s="99"/>
      <c r="E80" s="99"/>
      <c r="F80" s="99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</row>
    <row r="81" spans="1:24" ht="15.75" customHeight="1" x14ac:dyDescent="0.25">
      <c r="A81" s="98"/>
      <c r="B81" s="99"/>
      <c r="C81" s="99"/>
      <c r="D81" s="99"/>
      <c r="E81" s="99"/>
      <c r="F81" s="99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</row>
    <row r="82" spans="1:24" ht="15.75" customHeight="1" x14ac:dyDescent="0.25">
      <c r="A82" s="98"/>
      <c r="B82" s="99"/>
      <c r="C82" s="99"/>
      <c r="D82" s="99"/>
      <c r="E82" s="99"/>
      <c r="F82" s="99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</row>
    <row r="83" spans="1:24" ht="15.75" customHeight="1" x14ac:dyDescent="0.25">
      <c r="A83" s="98"/>
      <c r="B83" s="99"/>
      <c r="C83" s="99"/>
      <c r="D83" s="99"/>
      <c r="E83" s="99"/>
      <c r="F83" s="99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</row>
    <row r="84" spans="1:24" ht="15.75" customHeight="1" x14ac:dyDescent="0.25">
      <c r="A84" s="98"/>
      <c r="B84" s="99"/>
      <c r="C84" s="99"/>
      <c r="D84" s="99"/>
      <c r="E84" s="99"/>
      <c r="F84" s="99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</row>
    <row r="85" spans="1:24" ht="15.75" customHeight="1" x14ac:dyDescent="0.25">
      <c r="A85" s="98"/>
      <c r="B85" s="99"/>
      <c r="C85" s="99"/>
      <c r="D85" s="99"/>
      <c r="E85" s="99"/>
      <c r="F85" s="99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</row>
    <row r="86" spans="1:24" ht="15.75" customHeight="1" x14ac:dyDescent="0.25">
      <c r="A86" s="98"/>
      <c r="B86" s="99"/>
      <c r="C86" s="99"/>
      <c r="D86" s="99"/>
      <c r="E86" s="99"/>
      <c r="F86" s="99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</row>
    <row r="87" spans="1:24" ht="15.75" customHeight="1" x14ac:dyDescent="0.25">
      <c r="A87" s="98"/>
      <c r="B87" s="99"/>
      <c r="C87" s="99"/>
      <c r="D87" s="99"/>
      <c r="E87" s="99"/>
      <c r="F87" s="99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</row>
    <row r="88" spans="1:24" ht="15.75" customHeight="1" x14ac:dyDescent="0.25">
      <c r="A88" s="98"/>
      <c r="B88" s="99"/>
      <c r="C88" s="99"/>
      <c r="D88" s="99"/>
      <c r="E88" s="99"/>
      <c r="F88" s="99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</row>
    <row r="89" spans="1:24" ht="15.75" customHeight="1" x14ac:dyDescent="0.25">
      <c r="A89" s="98"/>
      <c r="B89" s="99"/>
      <c r="C89" s="99"/>
      <c r="D89" s="99"/>
      <c r="E89" s="99"/>
      <c r="F89" s="99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</row>
    <row r="90" spans="1:24" ht="15.75" customHeight="1" x14ac:dyDescent="0.25">
      <c r="A90" s="98"/>
      <c r="B90" s="99"/>
      <c r="C90" s="99"/>
      <c r="D90" s="99"/>
      <c r="E90" s="99"/>
      <c r="F90" s="99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</row>
    <row r="91" spans="1:24" ht="15.75" customHeight="1" x14ac:dyDescent="0.25">
      <c r="A91" s="98"/>
      <c r="B91" s="99"/>
      <c r="C91" s="99"/>
      <c r="D91" s="99"/>
      <c r="E91" s="99"/>
      <c r="F91" s="99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</row>
    <row r="92" spans="1:24" ht="15.75" customHeight="1" x14ac:dyDescent="0.25">
      <c r="A92" s="98"/>
      <c r="B92" s="99"/>
      <c r="C92" s="99"/>
      <c r="D92" s="99"/>
      <c r="E92" s="99"/>
      <c r="F92" s="99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</row>
    <row r="93" spans="1:24" ht="15.75" customHeight="1" x14ac:dyDescent="0.25">
      <c r="A93" s="98"/>
      <c r="B93" s="99"/>
      <c r="C93" s="99"/>
      <c r="D93" s="99"/>
      <c r="E93" s="99"/>
      <c r="F93" s="99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</row>
    <row r="94" spans="1:24" ht="15.75" customHeight="1" x14ac:dyDescent="0.25">
      <c r="A94" s="98"/>
      <c r="B94" s="99"/>
      <c r="C94" s="99"/>
      <c r="D94" s="99"/>
      <c r="E94" s="99"/>
      <c r="F94" s="99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</row>
    <row r="95" spans="1:24" ht="15.75" customHeight="1" x14ac:dyDescent="0.25">
      <c r="A95" s="98"/>
      <c r="B95" s="99"/>
      <c r="C95" s="99"/>
      <c r="D95" s="99"/>
      <c r="E95" s="99"/>
      <c r="F95" s="99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</row>
    <row r="96" spans="1:24" ht="15.75" customHeight="1" x14ac:dyDescent="0.25">
      <c r="A96" s="98"/>
      <c r="B96" s="99"/>
      <c r="C96" s="99"/>
      <c r="D96" s="99"/>
      <c r="E96" s="99"/>
      <c r="F96" s="99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</row>
    <row r="97" spans="1:24" ht="15.75" customHeight="1" x14ac:dyDescent="0.25">
      <c r="A97" s="98"/>
      <c r="B97" s="99"/>
      <c r="C97" s="99"/>
      <c r="D97" s="99"/>
      <c r="E97" s="99"/>
      <c r="F97" s="99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</row>
    <row r="98" spans="1:24" ht="15.75" customHeight="1" x14ac:dyDescent="0.25">
      <c r="A98" s="98"/>
      <c r="B98" s="99"/>
      <c r="C98" s="99"/>
      <c r="D98" s="99"/>
      <c r="E98" s="99"/>
      <c r="F98" s="99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</row>
  </sheetData>
  <sheetProtection formatCells="0" formatColumns="0" formatRows="0" insertColumns="0" insertRows="0" sort="0"/>
  <mergeCells count="39">
    <mergeCell ref="P42:R42"/>
    <mergeCell ref="P43:R43"/>
    <mergeCell ref="P44:R44"/>
    <mergeCell ref="V44:X44"/>
    <mergeCell ref="D43:F43"/>
    <mergeCell ref="D44:F44"/>
    <mergeCell ref="J44:L44"/>
    <mergeCell ref="D42:F42"/>
    <mergeCell ref="J42:L42"/>
    <mergeCell ref="V42:X42"/>
    <mergeCell ref="J43:L43"/>
    <mergeCell ref="V43:X43"/>
    <mergeCell ref="B33:X33"/>
    <mergeCell ref="Q18:R18"/>
    <mergeCell ref="W18:X18"/>
    <mergeCell ref="E24:F24"/>
    <mergeCell ref="K24:L24"/>
    <mergeCell ref="Q24:R24"/>
    <mergeCell ref="W24:X24"/>
    <mergeCell ref="B28:F28"/>
    <mergeCell ref="H28:L28"/>
    <mergeCell ref="N28:R28"/>
    <mergeCell ref="E18:F18"/>
    <mergeCell ref="K18:L18"/>
    <mergeCell ref="T28:X28"/>
    <mergeCell ref="B30:X30"/>
    <mergeCell ref="B32:X32"/>
    <mergeCell ref="E14:F14"/>
    <mergeCell ref="K14:L14"/>
    <mergeCell ref="Q14:R14"/>
    <mergeCell ref="W14:X14"/>
    <mergeCell ref="B16:X16"/>
    <mergeCell ref="B3:X3"/>
    <mergeCell ref="B4:X4"/>
    <mergeCell ref="B6:X6"/>
    <mergeCell ref="E8:F8"/>
    <mergeCell ref="K8:L8"/>
    <mergeCell ref="Q8:R8"/>
    <mergeCell ref="W8:X8"/>
  </mergeCells>
  <conditionalFormatting sqref="C26:E26 I26:K26 O26:Q26 U26:W26">
    <cfRule type="cellIs" dxfId="4" priority="57" operator="greaterThan">
      <formula>0</formula>
    </cfRule>
  </conditionalFormatting>
  <conditionalFormatting sqref="C26:E26 I26:K26 O26:Q26 U26:W26">
    <cfRule type="cellIs" dxfId="3" priority="58" operator="equal">
      <formula>0</formula>
    </cfRule>
  </conditionalFormatting>
  <conditionalFormatting sqref="C26:E26 I26:K26 O26:Q26 U26:W26">
    <cfRule type="cellIs" dxfId="2" priority="59" operator="lessThan">
      <formula>0</formula>
    </cfRule>
  </conditionalFormatting>
  <conditionalFormatting sqref="C26:E26 I26:K26 O26:Q26 U26:W26">
    <cfRule type="cellIs" dxfId="1" priority="60" operator="lessThan">
      <formula>0</formula>
    </cfRule>
  </conditionalFormatting>
  <conditionalFormatting sqref="C26:E26 I26:K26 O26:Q26 U26:W26">
    <cfRule type="cellIs" dxfId="0" priority="61" operator="greaterThan">
      <formula>0</formula>
    </cfRule>
  </conditionalFormatting>
  <conditionalFormatting sqref="C26">
    <cfRule type="colorScale" priority="62">
      <colorScale>
        <cfvo type="min"/>
        <cfvo type="percentile" val="50"/>
        <cfvo type="max"/>
        <color rgb="FFFF0000"/>
        <color rgb="FF00B050"/>
        <color rgb="FFF39F2F"/>
      </colorScale>
    </cfRule>
  </conditionalFormatting>
  <conditionalFormatting sqref="C26:F26">
    <cfRule type="colorScale" priority="63">
      <colorScale>
        <cfvo type="min"/>
        <cfvo type="percentile" val="0"/>
        <cfvo type="max"/>
        <color rgb="FFF8696B"/>
        <color rgb="FF70AD47"/>
        <color rgb="FFF39F2F"/>
      </colorScale>
    </cfRule>
  </conditionalFormatting>
  <conditionalFormatting sqref="C26:F26">
    <cfRule type="colorScale" priority="64">
      <colorScale>
        <cfvo type="min"/>
        <cfvo type="percentile" val="0"/>
        <cfvo type="max"/>
        <color rgb="FFF8696B"/>
        <color rgb="FFFFEB84"/>
        <color rgb="FF63BE7B"/>
      </colorScale>
    </cfRule>
  </conditionalFormatting>
  <conditionalFormatting sqref="D26:E26">
    <cfRule type="colorScale" priority="70">
      <colorScale>
        <cfvo type="min"/>
        <cfvo type="percentile" val="50"/>
        <cfvo type="max"/>
        <color rgb="FFFF0000"/>
        <color rgb="FF00B050"/>
        <color rgb="FFF39F2F"/>
      </colorScale>
    </cfRule>
  </conditionalFormatting>
  <conditionalFormatting sqref="I26">
    <cfRule type="colorScale" priority="76">
      <colorScale>
        <cfvo type="min"/>
        <cfvo type="percentile" val="50"/>
        <cfvo type="max"/>
        <color rgb="FFFF0000"/>
        <color rgb="FF00B050"/>
        <color rgb="FFF39F2F"/>
      </colorScale>
    </cfRule>
  </conditionalFormatting>
  <conditionalFormatting sqref="I26:L26">
    <cfRule type="colorScale" priority="77">
      <colorScale>
        <cfvo type="min"/>
        <cfvo type="percentile" val="0"/>
        <cfvo type="max"/>
        <color rgb="FFF8696B"/>
        <color rgb="FF70AD47"/>
        <color rgb="FFF39F2F"/>
      </colorScale>
    </cfRule>
  </conditionalFormatting>
  <conditionalFormatting sqref="I26:L26">
    <cfRule type="colorScale" priority="78">
      <colorScale>
        <cfvo type="min"/>
        <cfvo type="percentile" val="0"/>
        <cfvo type="max"/>
        <color rgb="FFF8696B"/>
        <color rgb="FFFFEB84"/>
        <color rgb="FF63BE7B"/>
      </colorScale>
    </cfRule>
  </conditionalFormatting>
  <conditionalFormatting sqref="J26:K26">
    <cfRule type="colorScale" priority="84">
      <colorScale>
        <cfvo type="min"/>
        <cfvo type="percentile" val="50"/>
        <cfvo type="max"/>
        <color rgb="FFFF0000"/>
        <color rgb="FF00B050"/>
        <color rgb="FFF39F2F"/>
      </colorScale>
    </cfRule>
  </conditionalFormatting>
  <conditionalFormatting sqref="O26">
    <cfRule type="colorScale" priority="90">
      <colorScale>
        <cfvo type="min"/>
        <cfvo type="percentile" val="50"/>
        <cfvo type="max"/>
        <color rgb="FFFF0000"/>
        <color rgb="FF00B050"/>
        <color rgb="FFF39F2F"/>
      </colorScale>
    </cfRule>
  </conditionalFormatting>
  <conditionalFormatting sqref="O26:R26">
    <cfRule type="colorScale" priority="91">
      <colorScale>
        <cfvo type="min"/>
        <cfvo type="percentile" val="0"/>
        <cfvo type="max"/>
        <color rgb="FFF8696B"/>
        <color rgb="FF70AD47"/>
        <color rgb="FFF39F2F"/>
      </colorScale>
    </cfRule>
  </conditionalFormatting>
  <conditionalFormatting sqref="O26:R26">
    <cfRule type="colorScale" priority="92">
      <colorScale>
        <cfvo type="min"/>
        <cfvo type="percentile" val="0"/>
        <cfvo type="max"/>
        <color rgb="FFF8696B"/>
        <color rgb="FFFFEB84"/>
        <color rgb="FF63BE7B"/>
      </colorScale>
    </cfRule>
  </conditionalFormatting>
  <conditionalFormatting sqref="P26:Q26">
    <cfRule type="colorScale" priority="98">
      <colorScale>
        <cfvo type="min"/>
        <cfvo type="percentile" val="50"/>
        <cfvo type="max"/>
        <color rgb="FFFF0000"/>
        <color rgb="FF00B050"/>
        <color rgb="FFF39F2F"/>
      </colorScale>
    </cfRule>
  </conditionalFormatting>
  <conditionalFormatting sqref="U26">
    <cfRule type="colorScale" priority="104">
      <colorScale>
        <cfvo type="min"/>
        <cfvo type="percentile" val="50"/>
        <cfvo type="max"/>
        <color rgb="FFFF0000"/>
        <color rgb="FF00B050"/>
        <color rgb="FFF39F2F"/>
      </colorScale>
    </cfRule>
  </conditionalFormatting>
  <conditionalFormatting sqref="U26:X26">
    <cfRule type="colorScale" priority="105">
      <colorScale>
        <cfvo type="min"/>
        <cfvo type="percentile" val="0"/>
        <cfvo type="max"/>
        <color rgb="FFF8696B"/>
        <color rgb="FF70AD47"/>
        <color rgb="FFF39F2F"/>
      </colorScale>
    </cfRule>
  </conditionalFormatting>
  <conditionalFormatting sqref="U26:X26">
    <cfRule type="colorScale" priority="106">
      <colorScale>
        <cfvo type="min"/>
        <cfvo type="percentile" val="0"/>
        <cfvo type="max"/>
        <color rgb="FFF8696B"/>
        <color rgb="FFFFEB84"/>
        <color rgb="FF63BE7B"/>
      </colorScale>
    </cfRule>
  </conditionalFormatting>
  <conditionalFormatting sqref="V26:W26">
    <cfRule type="colorScale" priority="112">
      <colorScale>
        <cfvo type="min"/>
        <cfvo type="percentile" val="50"/>
        <cfvo type="max"/>
        <color rgb="FFFF0000"/>
        <color rgb="FF00B050"/>
        <color rgb="FFF39F2F"/>
      </colorScale>
    </cfRule>
  </conditionalFormatting>
  <pageMargins left="0.25" right="0.25" top="0.75" bottom="0.75" header="0" footer="0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6 (1)</vt:lpstr>
      <vt:lpstr>ANEXO 6 (2)</vt:lpstr>
      <vt:lpstr>Hoja de trabajo</vt:lpstr>
      <vt:lpstr>'ANEXO 6 (2)'!Print_Titles_0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 Paz Calera</dc:creator>
  <cp:lastModifiedBy>Hector Gilberto HGVP. Vera Perez</cp:lastModifiedBy>
  <cp:revision>3</cp:revision>
  <cp:lastPrinted>2021-07-08T16:03:10Z</cp:lastPrinted>
  <dcterms:created xsi:type="dcterms:W3CDTF">2017-03-28T19:35:52Z</dcterms:created>
  <dcterms:modified xsi:type="dcterms:W3CDTF">2022-02-25T17:39:22Z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