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8" windowWidth="17496" windowHeight="7176"/>
  </bookViews>
  <sheets>
    <sheet name="7 PLAZAS " sheetId="42" r:id="rId1"/>
  </sheets>
  <definedNames>
    <definedName name="_xlnm.Print_Area" localSheetId="0">'7 PLAZAS '!$A$2:$U$50</definedName>
  </definedNames>
  <calcPr calcId="145621"/>
</workbook>
</file>

<file path=xl/calcChain.xml><?xml version="1.0" encoding="utf-8"?>
<calcChain xmlns="http://schemas.openxmlformats.org/spreadsheetml/2006/main">
  <c r="R14" i="42" l="1"/>
  <c r="J14" i="42"/>
  <c r="I14" i="42"/>
  <c r="H14" i="42"/>
  <c r="F14" i="42"/>
  <c r="D14" i="42"/>
  <c r="T13" i="42"/>
  <c r="Q13" i="42"/>
  <c r="S13" i="42" s="1"/>
  <c r="P13" i="42"/>
  <c r="O13" i="42"/>
  <c r="N13" i="42"/>
  <c r="M13" i="42"/>
  <c r="L13" i="42"/>
  <c r="K13" i="42"/>
  <c r="G13" i="42"/>
  <c r="T12" i="42"/>
  <c r="Q12" i="42"/>
  <c r="S12" i="42" s="1"/>
  <c r="P12" i="42"/>
  <c r="O12" i="42"/>
  <c r="N12" i="42"/>
  <c r="M12" i="42"/>
  <c r="L12" i="42"/>
  <c r="K12" i="42"/>
  <c r="G12" i="42"/>
  <c r="T11" i="42"/>
  <c r="Q11" i="42"/>
  <c r="S11" i="42" s="1"/>
  <c r="P11" i="42"/>
  <c r="O11" i="42"/>
  <c r="N11" i="42"/>
  <c r="M11" i="42"/>
  <c r="L11" i="42"/>
  <c r="K11" i="42"/>
  <c r="G11" i="42"/>
  <c r="T10" i="42"/>
  <c r="Q10" i="42"/>
  <c r="S10" i="42" s="1"/>
  <c r="P10" i="42"/>
  <c r="O10" i="42"/>
  <c r="N10" i="42"/>
  <c r="M10" i="42"/>
  <c r="L10" i="42"/>
  <c r="K10" i="42"/>
  <c r="G10" i="42"/>
  <c r="T9" i="42"/>
  <c r="Q9" i="42"/>
  <c r="S9" i="42" s="1"/>
  <c r="P9" i="42"/>
  <c r="O9" i="42"/>
  <c r="N9" i="42"/>
  <c r="M9" i="42"/>
  <c r="L9" i="42"/>
  <c r="K9" i="42"/>
  <c r="G9" i="42"/>
  <c r="T8" i="42"/>
  <c r="S8" i="42"/>
  <c r="Q8" i="42"/>
  <c r="P8" i="42"/>
  <c r="O8" i="42"/>
  <c r="N8" i="42"/>
  <c r="M8" i="42"/>
  <c r="L8" i="42"/>
  <c r="K8" i="42"/>
  <c r="G8" i="42"/>
  <c r="T7" i="42"/>
  <c r="Q7" i="42"/>
  <c r="O7" i="42"/>
  <c r="N7" i="42"/>
  <c r="M7" i="42"/>
  <c r="L7" i="42"/>
  <c r="K7" i="42"/>
  <c r="K14" i="42" s="1"/>
  <c r="G7" i="42"/>
  <c r="L14" i="42" l="1"/>
  <c r="Q14" i="42"/>
  <c r="U8" i="42"/>
  <c r="P14" i="42"/>
  <c r="G14" i="42"/>
  <c r="U11" i="42"/>
  <c r="M14" i="42"/>
  <c r="O14" i="42"/>
  <c r="T14" i="42"/>
  <c r="U9" i="42"/>
  <c r="U10" i="42"/>
  <c r="U12" i="42"/>
  <c r="U13" i="42"/>
  <c r="N14" i="42"/>
  <c r="S7" i="42"/>
  <c r="S14" i="42" s="1"/>
  <c r="U7" i="42" l="1"/>
  <c r="U14" i="42" s="1"/>
</calcChain>
</file>

<file path=xl/sharedStrings.xml><?xml version="1.0" encoding="utf-8"?>
<sst xmlns="http://schemas.openxmlformats.org/spreadsheetml/2006/main" count="35" uniqueCount="34">
  <si>
    <t>Agencia de Energía del Estado de Jalisco</t>
  </si>
  <si>
    <t>TERCEROS INSTITUTCIONALES</t>
  </si>
  <si>
    <t>AREA</t>
  </si>
  <si>
    <t>PUESTO</t>
  </si>
  <si>
    <t>NÚMERO DE PLAZAS</t>
  </si>
  <si>
    <t>NIVEL SALARIAL</t>
  </si>
  <si>
    <t>COSTO MENSUAL</t>
  </si>
  <si>
    <t>COSTO ANUAL</t>
  </si>
  <si>
    <t>SUELDO MES
1101</t>
  </si>
  <si>
    <t>DESPENSA 
1101</t>
  </si>
  <si>
    <t>PASAJE</t>
  </si>
  <si>
    <t>PERCEPCIONES BRUTAS TOTALES</t>
  </si>
  <si>
    <t>CUOTAS A
PENSIONES
1401</t>
  </si>
  <si>
    <t>CUOTAS PARA
LA VIVIENDA
1402</t>
  </si>
  <si>
    <t>CUOTAS 
AL IMSS
1404</t>
  </si>
  <si>
    <t>CUOTAS
AL S.A.R.
1405</t>
  </si>
  <si>
    <t>Estimulo al Servidor Público 1715</t>
  </si>
  <si>
    <t>AGUINALDO</t>
  </si>
  <si>
    <t>IMPUESTO AGUINALDO</t>
  </si>
  <si>
    <t xml:space="preserve">TOTAL AGUINALDO </t>
  </si>
  <si>
    <t>PRIMA VACACIONAL</t>
  </si>
  <si>
    <t>TOTALES</t>
  </si>
  <si>
    <t>DIRECCION GENERAL</t>
  </si>
  <si>
    <t>DIRECTOR GENERAL</t>
  </si>
  <si>
    <t>AUXILIAR ADMINISTRATIVO</t>
  </si>
  <si>
    <t>SECRETARIA DE DIRECCION GENERAL BILINGÜE</t>
  </si>
  <si>
    <t>COORDINADOR DE TRANSPARENCIA</t>
  </si>
  <si>
    <t>TECNICO CONTABLE</t>
  </si>
  <si>
    <t>TECNICO EN ENERGIAS LIMPIAS</t>
  </si>
  <si>
    <t>TECNICO EN EFICIENCIA ENERGETICA</t>
  </si>
  <si>
    <t xml:space="preserve"> Anexo 6. Estructura orgánica Anual con Prestaciones</t>
  </si>
  <si>
    <t>TOTAL DE PLAZAS. 7</t>
  </si>
  <si>
    <t>TOTAL DE PLAZAS DE BASE. 0</t>
  </si>
  <si>
    <t>TOTAL DE PLAZAS DE CONFIANZA: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</si>
</sst>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3"/>
      <color theme="1"/>
      <name val="Arial"/>
      <family val="2"/>
    </font>
    <font>
      <sz val="23"/>
      <color theme="1"/>
      <name val="Arial"/>
      <family val="2"/>
    </font>
    <font>
      <b/>
      <sz val="23"/>
      <color rgb="FFC0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4"/>
      <color theme="1" tint="0.499984740745262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4" fontId="7" fillId="0" borderId="0" xfId="0" applyNumberFormat="1" applyFo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44" fontId="9" fillId="0" borderId="0" xfId="0" applyNumberFormat="1" applyFont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44" fontId="7" fillId="0" borderId="0" xfId="0" applyNumberFormat="1" applyFont="1" applyFill="1"/>
    <xf numFmtId="0" fontId="9" fillId="0" borderId="0" xfId="0" applyFont="1" applyFill="1"/>
    <xf numFmtId="0" fontId="5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/>
    </xf>
    <xf numFmtId="44" fontId="12" fillId="0" borderId="6" xfId="1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2" borderId="8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44" fontId="12" fillId="0" borderId="8" xfId="1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44" fontId="12" fillId="0" borderId="8" xfId="1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4" fontId="12" fillId="0" borderId="10" xfId="1" applyFont="1" applyBorder="1" applyAlignment="1">
      <alignment horizontal="center" vertical="center"/>
    </xf>
    <xf numFmtId="44" fontId="12" fillId="0" borderId="10" xfId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44" fontId="12" fillId="0" borderId="15" xfId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44" fontId="12" fillId="0" borderId="12" xfId="1" applyFont="1" applyBorder="1" applyAlignment="1">
      <alignment horizontal="center" vertical="center"/>
    </xf>
    <xf numFmtId="44" fontId="12" fillId="0" borderId="12" xfId="1" applyFont="1" applyFill="1" applyBorder="1" applyAlignment="1">
      <alignment horizontal="center" vertical="center"/>
    </xf>
    <xf numFmtId="44" fontId="12" fillId="0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254000</xdr:colOff>
      <xdr:row>1</xdr:row>
      <xdr:rowOff>166687</xdr:rowOff>
    </xdr:from>
    <xdr:to>
      <xdr:col>20</xdr:col>
      <xdr:colOff>627505</xdr:colOff>
      <xdr:row>3</xdr:row>
      <xdr:rowOff>261937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8438" y="571500"/>
          <a:ext cx="2607117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369660</xdr:colOff>
      <xdr:row>15</xdr:row>
      <xdr:rowOff>106589</xdr:rowOff>
    </xdr:from>
    <xdr:to>
      <xdr:col>15</xdr:col>
      <xdr:colOff>1010919</xdr:colOff>
      <xdr:row>48</xdr:row>
      <xdr:rowOff>134257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9785" y="5265964"/>
          <a:ext cx="13184414" cy="5901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1"/>
  <sheetViews>
    <sheetView tabSelected="1" view="pageBreakPreview" topLeftCell="A9" zoomScale="50" zoomScaleNormal="70" zoomScaleSheetLayoutView="50" workbookViewId="0">
      <selection activeCell="F10" sqref="F10"/>
    </sheetView>
  </sheetViews>
  <sheetFormatPr baseColWidth="10" defaultColWidth="11.44140625" defaultRowHeight="13.8" x14ac:dyDescent="0.25"/>
  <cols>
    <col min="1" max="1" width="11.44140625" style="10"/>
    <col min="2" max="2" width="32.5546875" style="10" customWidth="1"/>
    <col min="3" max="3" width="34" style="10" customWidth="1"/>
    <col min="4" max="4" width="12.6640625" style="12" customWidth="1"/>
    <col min="5" max="5" width="12" style="12" customWidth="1"/>
    <col min="6" max="7" width="20.88671875" style="10" customWidth="1"/>
    <col min="8" max="8" width="19.6640625" style="10" customWidth="1"/>
    <col min="9" max="9" width="17.109375" style="10" customWidth="1"/>
    <col min="10" max="10" width="18.6640625" style="10" customWidth="1"/>
    <col min="11" max="11" width="21.109375" style="10" customWidth="1"/>
    <col min="12" max="12" width="17.33203125" style="10" customWidth="1"/>
    <col min="13" max="13" width="17.88671875" style="10" customWidth="1"/>
    <col min="14" max="14" width="18" style="10" customWidth="1"/>
    <col min="15" max="15" width="15.88671875" style="10" bestFit="1" customWidth="1"/>
    <col min="16" max="16" width="15.5546875" style="10" customWidth="1"/>
    <col min="17" max="17" width="19.33203125" style="10" bestFit="1" customWidth="1"/>
    <col min="18" max="18" width="17" style="11" customWidth="1"/>
    <col min="19" max="19" width="17.5546875" style="10" customWidth="1"/>
    <col min="20" max="20" width="16.109375" style="10" customWidth="1"/>
    <col min="21" max="21" width="24.5546875" style="10" customWidth="1"/>
    <col min="22" max="22" width="15.5546875" style="10" bestFit="1" customWidth="1"/>
    <col min="23" max="16384" width="11.44140625" style="10"/>
  </cols>
  <sheetData>
    <row r="1" spans="2:22" s="2" customFormat="1" ht="32.25" customHeight="1" x14ac:dyDescent="0.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  <c r="R1" s="19"/>
      <c r="S1" s="1"/>
      <c r="T1" s="1"/>
      <c r="U1" s="1"/>
    </row>
    <row r="2" spans="2:22" s="2" customFormat="1" ht="32.25" customHeight="1" x14ac:dyDescent="0.5">
      <c r="B2" s="57" t="s">
        <v>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3"/>
      <c r="R2" s="20"/>
      <c r="S2" s="3"/>
      <c r="T2" s="3"/>
      <c r="U2" s="3"/>
    </row>
    <row r="3" spans="2:22" s="2" customFormat="1" ht="32.25" customHeight="1" x14ac:dyDescent="0.5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"/>
      <c r="R3" s="19"/>
      <c r="S3" s="1"/>
      <c r="T3" s="1"/>
      <c r="U3" s="1"/>
    </row>
    <row r="4" spans="2:22" s="2" customFormat="1" ht="32.25" customHeight="1" x14ac:dyDescent="0.5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2" s="4" customFormat="1" ht="22.5" customHeight="1" thickBot="1" x14ac:dyDescent="0.55000000000000004">
      <c r="C5" s="5"/>
      <c r="D5" s="6"/>
      <c r="E5" s="6"/>
      <c r="L5" s="58" t="s">
        <v>1</v>
      </c>
      <c r="M5" s="58"/>
      <c r="N5" s="58"/>
      <c r="O5" s="58"/>
      <c r="P5" s="58"/>
      <c r="Q5" s="58"/>
      <c r="R5" s="21"/>
      <c r="S5" s="24"/>
      <c r="T5" s="7"/>
    </row>
    <row r="6" spans="2:22" s="8" customFormat="1" ht="81.599999999999994" customHeight="1" thickBot="1" x14ac:dyDescent="0.3">
      <c r="B6" s="25" t="s">
        <v>2</v>
      </c>
      <c r="C6" s="26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7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28" t="s">
        <v>14</v>
      </c>
      <c r="O6" s="28" t="s">
        <v>15</v>
      </c>
      <c r="P6" s="28" t="s">
        <v>16</v>
      </c>
      <c r="Q6" s="28" t="s">
        <v>17</v>
      </c>
      <c r="R6" s="28" t="s">
        <v>18</v>
      </c>
      <c r="S6" s="28" t="s">
        <v>19</v>
      </c>
      <c r="T6" s="28" t="s">
        <v>20</v>
      </c>
      <c r="U6" s="29" t="s">
        <v>21</v>
      </c>
    </row>
    <row r="7" spans="2:22" ht="39.9" customHeight="1" x14ac:dyDescent="0.25">
      <c r="B7" s="30" t="s">
        <v>22</v>
      </c>
      <c r="C7" s="31" t="s">
        <v>23</v>
      </c>
      <c r="D7" s="32">
        <v>1</v>
      </c>
      <c r="E7" s="32">
        <v>28</v>
      </c>
      <c r="F7" s="33">
        <v>88435</v>
      </c>
      <c r="G7" s="33">
        <f t="shared" ref="G7:G13" si="0">F7*12</f>
        <v>1061220</v>
      </c>
      <c r="H7" s="33">
        <v>82995</v>
      </c>
      <c r="I7" s="33">
        <v>3202</v>
      </c>
      <c r="J7" s="33">
        <v>2238</v>
      </c>
      <c r="K7" s="33">
        <f>SUM(H7:J7)*12</f>
        <v>1061220</v>
      </c>
      <c r="L7" s="33">
        <f t="shared" ref="L7:L12" si="1">(H7*11.5%)*12</f>
        <v>114533.1</v>
      </c>
      <c r="M7" s="33">
        <f t="shared" ref="M7:M12" si="2">(H7*0.03)*12</f>
        <v>29878.199999999997</v>
      </c>
      <c r="N7" s="33">
        <f t="shared" ref="N7:N12" si="3">(H7*0.1241175)*12</f>
        <v>123613.58295000001</v>
      </c>
      <c r="O7" s="33">
        <f t="shared" ref="O7:O12" si="4">(H7*0.02)*12</f>
        <v>19918.800000000003</v>
      </c>
      <c r="P7" s="33">
        <v>0</v>
      </c>
      <c r="Q7" s="33">
        <f>(H7*12/365)*50</f>
        <v>136430.13698630137</v>
      </c>
      <c r="R7" s="33">
        <v>45641.37</v>
      </c>
      <c r="S7" s="33">
        <f>Q7+R7</f>
        <v>182071.50698630136</v>
      </c>
      <c r="T7" s="33">
        <f t="shared" ref="T7:T12" si="5">(H7*12/365)*5</f>
        <v>13643.013698630137</v>
      </c>
      <c r="U7" s="34">
        <f>K7+L7+M7+N7+O7+P7+S7+T7</f>
        <v>1544878.2036349315</v>
      </c>
      <c r="V7" s="9"/>
    </row>
    <row r="8" spans="2:22" ht="52.2" x14ac:dyDescent="0.25">
      <c r="B8" s="35"/>
      <c r="C8" s="36" t="s">
        <v>25</v>
      </c>
      <c r="D8" s="37">
        <v>1</v>
      </c>
      <c r="E8" s="37">
        <v>10</v>
      </c>
      <c r="F8" s="38">
        <v>14067</v>
      </c>
      <c r="G8" s="38">
        <f t="shared" si="0"/>
        <v>168804</v>
      </c>
      <c r="H8" s="38">
        <v>12355</v>
      </c>
      <c r="I8" s="38">
        <v>1046</v>
      </c>
      <c r="J8" s="38">
        <v>666</v>
      </c>
      <c r="K8" s="38">
        <f t="shared" ref="K8:K12" si="6">SUM(H8:J8)*12</f>
        <v>168804</v>
      </c>
      <c r="L8" s="38">
        <f t="shared" si="1"/>
        <v>17049.900000000001</v>
      </c>
      <c r="M8" s="38">
        <f t="shared" si="2"/>
        <v>4447.7999999999993</v>
      </c>
      <c r="N8" s="38">
        <f t="shared" si="3"/>
        <v>18401.660550000001</v>
      </c>
      <c r="O8" s="38">
        <f t="shared" si="4"/>
        <v>2965.2</v>
      </c>
      <c r="P8" s="38">
        <f t="shared" ref="P8:P12" si="7">(H8*12/365)*15</f>
        <v>6092.8767123287671</v>
      </c>
      <c r="Q8" s="33">
        <f t="shared" ref="Q8:Q13" si="8">(H8*12/365)*50</f>
        <v>20309.589041095889</v>
      </c>
      <c r="R8" s="38">
        <v>4116.66</v>
      </c>
      <c r="S8" s="33">
        <f t="shared" ref="S8:S13" si="9">Q8+R8</f>
        <v>24426.249041095889</v>
      </c>
      <c r="T8" s="38">
        <f t="shared" si="5"/>
        <v>2030.958904109589</v>
      </c>
      <c r="U8" s="34">
        <f t="shared" ref="U8:U13" si="10">K8+L8+M8+N8+O8+P8+S8+T8</f>
        <v>244218.64520753422</v>
      </c>
    </row>
    <row r="9" spans="2:22" ht="34.799999999999997" x14ac:dyDescent="0.25">
      <c r="B9" s="39"/>
      <c r="C9" s="36" t="s">
        <v>28</v>
      </c>
      <c r="D9" s="37">
        <v>1</v>
      </c>
      <c r="E9" s="37">
        <v>14</v>
      </c>
      <c r="F9" s="40">
        <v>19239</v>
      </c>
      <c r="G9" s="38">
        <f t="shared" si="0"/>
        <v>230868</v>
      </c>
      <c r="H9" s="38">
        <v>17213</v>
      </c>
      <c r="I9" s="38">
        <v>1247</v>
      </c>
      <c r="J9" s="38">
        <v>779</v>
      </c>
      <c r="K9" s="38">
        <f t="shared" ref="K9:K10" si="11">SUM(H9:J9)*12</f>
        <v>230868</v>
      </c>
      <c r="L9" s="38">
        <f t="shared" si="1"/>
        <v>23753.940000000002</v>
      </c>
      <c r="M9" s="38">
        <f t="shared" si="2"/>
        <v>6196.68</v>
      </c>
      <c r="N9" s="38">
        <f t="shared" si="3"/>
        <v>25637.214330000003</v>
      </c>
      <c r="O9" s="38">
        <f t="shared" si="4"/>
        <v>4131.12</v>
      </c>
      <c r="P9" s="38">
        <f t="shared" si="7"/>
        <v>8488.6027397260277</v>
      </c>
      <c r="Q9" s="33">
        <f t="shared" si="8"/>
        <v>28295.342465753423</v>
      </c>
      <c r="R9" s="38">
        <v>6106.62</v>
      </c>
      <c r="S9" s="33">
        <f t="shared" si="9"/>
        <v>34401.962465753422</v>
      </c>
      <c r="T9" s="38">
        <f t="shared" si="5"/>
        <v>2829.5342465753424</v>
      </c>
      <c r="U9" s="34">
        <f t="shared" si="10"/>
        <v>336307.05378205475</v>
      </c>
    </row>
    <row r="10" spans="2:22" ht="34.799999999999997" x14ac:dyDescent="0.25">
      <c r="B10" s="41"/>
      <c r="C10" s="42" t="s">
        <v>29</v>
      </c>
      <c r="D10" s="43">
        <v>1</v>
      </c>
      <c r="E10" s="43">
        <v>14</v>
      </c>
      <c r="F10" s="44">
        <v>19239</v>
      </c>
      <c r="G10" s="45">
        <f t="shared" si="0"/>
        <v>230868</v>
      </c>
      <c r="H10" s="45">
        <v>17213</v>
      </c>
      <c r="I10" s="45">
        <v>1247</v>
      </c>
      <c r="J10" s="45">
        <v>779</v>
      </c>
      <c r="K10" s="45">
        <f t="shared" si="11"/>
        <v>230868</v>
      </c>
      <c r="L10" s="45">
        <f t="shared" si="1"/>
        <v>23753.940000000002</v>
      </c>
      <c r="M10" s="45">
        <f t="shared" si="2"/>
        <v>6196.68</v>
      </c>
      <c r="N10" s="45">
        <f t="shared" si="3"/>
        <v>25637.214330000003</v>
      </c>
      <c r="O10" s="45">
        <f t="shared" si="4"/>
        <v>4131.12</v>
      </c>
      <c r="P10" s="45">
        <f t="shared" si="7"/>
        <v>8488.6027397260277</v>
      </c>
      <c r="Q10" s="33">
        <f t="shared" si="8"/>
        <v>28295.342465753423</v>
      </c>
      <c r="R10" s="45">
        <v>6106.62</v>
      </c>
      <c r="S10" s="33">
        <f t="shared" si="9"/>
        <v>34401.962465753422</v>
      </c>
      <c r="T10" s="45">
        <f t="shared" si="5"/>
        <v>2829.5342465753424</v>
      </c>
      <c r="U10" s="34">
        <f t="shared" si="10"/>
        <v>336307.05378205475</v>
      </c>
    </row>
    <row r="11" spans="2:22" ht="17.399999999999999" x14ac:dyDescent="0.25">
      <c r="B11" s="41"/>
      <c r="C11" s="42" t="s">
        <v>27</v>
      </c>
      <c r="D11" s="43">
        <v>1</v>
      </c>
      <c r="E11" s="43">
        <v>14</v>
      </c>
      <c r="F11" s="44">
        <v>19239</v>
      </c>
      <c r="G11" s="45">
        <f>F11*12</f>
        <v>230868</v>
      </c>
      <c r="H11" s="45">
        <v>17213</v>
      </c>
      <c r="I11" s="45">
        <v>1247</v>
      </c>
      <c r="J11" s="45">
        <v>779</v>
      </c>
      <c r="K11" s="45">
        <f>SUM(H11:J11)*12</f>
        <v>230868</v>
      </c>
      <c r="L11" s="45">
        <f>(H11*11.5%)*12</f>
        <v>23753.940000000002</v>
      </c>
      <c r="M11" s="45">
        <f>(H11*0.03)*12</f>
        <v>6196.68</v>
      </c>
      <c r="N11" s="45">
        <f>(H11*0.1241175)*12</f>
        <v>25637.214330000003</v>
      </c>
      <c r="O11" s="45">
        <f>(H11*0.02)*12</f>
        <v>4131.12</v>
      </c>
      <c r="P11" s="45">
        <f>(H11*12/365)*15</f>
        <v>8488.6027397260277</v>
      </c>
      <c r="Q11" s="33">
        <f t="shared" si="8"/>
        <v>28295.342465753423</v>
      </c>
      <c r="R11" s="45">
        <v>6106.62</v>
      </c>
      <c r="S11" s="33">
        <f t="shared" si="9"/>
        <v>34401.962465753422</v>
      </c>
      <c r="T11" s="45">
        <f>(H11*12/365)*5</f>
        <v>2829.5342465753424</v>
      </c>
      <c r="U11" s="34">
        <f t="shared" si="10"/>
        <v>336307.05378205475</v>
      </c>
    </row>
    <row r="12" spans="2:22" ht="34.799999999999997" x14ac:dyDescent="0.25">
      <c r="B12" s="39"/>
      <c r="C12" s="36" t="s">
        <v>26</v>
      </c>
      <c r="D12" s="37">
        <v>1</v>
      </c>
      <c r="E12" s="37">
        <v>17</v>
      </c>
      <c r="F12" s="40">
        <v>27098</v>
      </c>
      <c r="G12" s="38">
        <f t="shared" si="0"/>
        <v>325176</v>
      </c>
      <c r="H12" s="38">
        <v>24533</v>
      </c>
      <c r="I12" s="38">
        <v>1549</v>
      </c>
      <c r="J12" s="38">
        <v>1016</v>
      </c>
      <c r="K12" s="38">
        <f t="shared" si="6"/>
        <v>325176</v>
      </c>
      <c r="L12" s="38">
        <f t="shared" si="1"/>
        <v>33855.54</v>
      </c>
      <c r="M12" s="38">
        <f t="shared" si="2"/>
        <v>8831.880000000001</v>
      </c>
      <c r="N12" s="38">
        <f t="shared" si="3"/>
        <v>36539.695530000005</v>
      </c>
      <c r="O12" s="38">
        <f t="shared" si="4"/>
        <v>5887.92</v>
      </c>
      <c r="P12" s="38">
        <f t="shared" si="7"/>
        <v>12098.465753424658</v>
      </c>
      <c r="Q12" s="33">
        <f t="shared" si="8"/>
        <v>40328.219178082189</v>
      </c>
      <c r="R12" s="38">
        <v>11075.71</v>
      </c>
      <c r="S12" s="33">
        <f t="shared" si="9"/>
        <v>51403.929178082188</v>
      </c>
      <c r="T12" s="38">
        <f t="shared" si="5"/>
        <v>4032.821917808219</v>
      </c>
      <c r="U12" s="34">
        <f t="shared" si="10"/>
        <v>477826.25237931509</v>
      </c>
    </row>
    <row r="13" spans="2:22" ht="35.4" thickBot="1" x14ac:dyDescent="0.3">
      <c r="B13" s="46"/>
      <c r="C13" s="47" t="s">
        <v>24</v>
      </c>
      <c r="D13" s="48">
        <v>1</v>
      </c>
      <c r="E13" s="48">
        <v>8</v>
      </c>
      <c r="F13" s="49">
        <v>12692</v>
      </c>
      <c r="G13" s="49">
        <f t="shared" si="0"/>
        <v>152304</v>
      </c>
      <c r="H13" s="49">
        <v>11106</v>
      </c>
      <c r="I13" s="49">
        <v>941</v>
      </c>
      <c r="J13" s="49">
        <v>645</v>
      </c>
      <c r="K13" s="49">
        <f>SUM(H13:J13)*12</f>
        <v>152304</v>
      </c>
      <c r="L13" s="49">
        <f>(H13*11.5%)*12</f>
        <v>15326.28</v>
      </c>
      <c r="M13" s="49">
        <f>(H13*0.03)*12</f>
        <v>3998.16</v>
      </c>
      <c r="N13" s="49">
        <f>(H13*0.1241175)*12</f>
        <v>16541.387460000002</v>
      </c>
      <c r="O13" s="49">
        <f>(H13*0.02)*12</f>
        <v>2665.44</v>
      </c>
      <c r="P13" s="49">
        <f>(H13*12/365)*15</f>
        <v>5476.9315068493152</v>
      </c>
      <c r="Q13" s="33">
        <f t="shared" si="8"/>
        <v>18256.438356164384</v>
      </c>
      <c r="R13" s="49">
        <v>4046.21</v>
      </c>
      <c r="S13" s="33">
        <f t="shared" si="9"/>
        <v>22302.648356164384</v>
      </c>
      <c r="T13" s="49">
        <f>(H13*12/365)*5</f>
        <v>1825.6438356164383</v>
      </c>
      <c r="U13" s="34">
        <f t="shared" si="10"/>
        <v>220440.49115863015</v>
      </c>
    </row>
    <row r="14" spans="2:22" ht="18" thickBot="1" x14ac:dyDescent="0.3">
      <c r="B14" s="50"/>
      <c r="C14" s="51" t="s">
        <v>21</v>
      </c>
      <c r="D14" s="52">
        <f>SUM(D7:D13)</f>
        <v>7</v>
      </c>
      <c r="E14" s="52"/>
      <c r="F14" s="53">
        <f t="shared" ref="F14:U14" si="12">SUM(F7:F13)</f>
        <v>200009</v>
      </c>
      <c r="G14" s="54">
        <f t="shared" si="12"/>
        <v>2400108</v>
      </c>
      <c r="H14" s="54">
        <f t="shared" si="12"/>
        <v>182628</v>
      </c>
      <c r="I14" s="54">
        <f t="shared" si="12"/>
        <v>10479</v>
      </c>
      <c r="J14" s="54">
        <f t="shared" si="12"/>
        <v>6902</v>
      </c>
      <c r="K14" s="54">
        <f>SUM(K7:K13)</f>
        <v>2400108</v>
      </c>
      <c r="L14" s="54">
        <f t="shared" si="12"/>
        <v>252026.64</v>
      </c>
      <c r="M14" s="54">
        <f t="shared" si="12"/>
        <v>65746.080000000002</v>
      </c>
      <c r="N14" s="54">
        <f t="shared" si="12"/>
        <v>272007.96948000003</v>
      </c>
      <c r="O14" s="54">
        <f t="shared" si="12"/>
        <v>43830.720000000001</v>
      </c>
      <c r="P14" s="54">
        <f t="shared" si="12"/>
        <v>49134.082191780821</v>
      </c>
      <c r="Q14" s="54">
        <f t="shared" si="12"/>
        <v>300210.41095890413</v>
      </c>
      <c r="R14" s="54">
        <f t="shared" si="12"/>
        <v>83199.810000000012</v>
      </c>
      <c r="S14" s="54">
        <f t="shared" si="12"/>
        <v>383410.22095890413</v>
      </c>
      <c r="T14" s="54">
        <f t="shared" si="12"/>
        <v>30021.04109589041</v>
      </c>
      <c r="U14" s="55">
        <f t="shared" si="12"/>
        <v>3496284.7537265751</v>
      </c>
    </row>
    <row r="15" spans="2:22" x14ac:dyDescent="0.25">
      <c r="G15" s="9"/>
      <c r="K15" s="9"/>
      <c r="L15" s="9"/>
      <c r="M15" s="9"/>
      <c r="N15" s="9"/>
      <c r="O15" s="9"/>
      <c r="P15" s="9"/>
      <c r="Q15" s="9"/>
      <c r="R15" s="22"/>
      <c r="S15" s="9"/>
      <c r="T15" s="9"/>
      <c r="U15" s="9"/>
    </row>
    <row r="16" spans="2:22" x14ac:dyDescent="0.25">
      <c r="F16" s="9"/>
      <c r="J16" s="9"/>
    </row>
    <row r="17" spans="2:21" s="16" customFormat="1" ht="18" x14ac:dyDescent="0.35">
      <c r="B17" s="13"/>
      <c r="C17" s="14"/>
      <c r="D17" s="15"/>
      <c r="E17" s="15"/>
      <c r="R17" s="23"/>
      <c r="U17" s="18"/>
    </row>
    <row r="18" spans="2:21" x14ac:dyDescent="0.25">
      <c r="T18" s="17"/>
    </row>
    <row r="19" spans="2:21" x14ac:dyDescent="0.25">
      <c r="D19" s="10"/>
      <c r="E19" s="10"/>
      <c r="R19" s="10"/>
      <c r="T19" s="17"/>
    </row>
    <row r="20" spans="2:21" x14ac:dyDescent="0.25">
      <c r="D20" s="10"/>
      <c r="E20" s="10"/>
      <c r="R20" s="10"/>
      <c r="T20" s="17"/>
    </row>
    <row r="29" spans="2:21" x14ac:dyDescent="0.25">
      <c r="B29" s="10" t="s">
        <v>31</v>
      </c>
    </row>
    <row r="30" spans="2:21" x14ac:dyDescent="0.25">
      <c r="B30" s="10" t="s">
        <v>33</v>
      </c>
    </row>
    <row r="31" spans="2:21" x14ac:dyDescent="0.25">
      <c r="B31" s="10" t="s">
        <v>32</v>
      </c>
    </row>
  </sheetData>
  <sheetProtection password="CCED" sheet="1" objects="1" scenarios="1"/>
  <mergeCells count="5">
    <mergeCell ref="B1:P1"/>
    <mergeCell ref="B2:P2"/>
    <mergeCell ref="B3:P3"/>
    <mergeCell ref="C4:U4"/>
    <mergeCell ref="L5:Q5"/>
  </mergeCell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PLAZAS </vt:lpstr>
      <vt:lpstr>'7 PLAZAS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Alejandra</cp:lastModifiedBy>
  <cp:lastPrinted>2019-01-30T23:54:44Z</cp:lastPrinted>
  <dcterms:created xsi:type="dcterms:W3CDTF">2016-07-28T22:37:59Z</dcterms:created>
  <dcterms:modified xsi:type="dcterms:W3CDTF">2019-04-04T17:19:50Z</dcterms:modified>
</cp:coreProperties>
</file>